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10月)" sheetId="105" r:id="rId21"/>
    <sheet name="１０月別カリキュラム(11月) " sheetId="154" r:id="rId22"/>
    <sheet name="１０月別カリキュラム(12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'１０月別カリキュラム(10月)'!$A$1:$AL$55</definedName>
    <definedName name="_xlnm.Print_Area" localSheetId="21">'１０月別カリキュラム(11月) '!$A$1:$AL$55</definedName>
    <definedName name="_xlnm.Print_Area" localSheetId="22">'１０月別カリキュラム(12月) '!$A$1:$AL$55</definedName>
    <definedName name="_xlnm.Print_Area" localSheetId="23">'１０月別カリキュラム(7月) (デュアル)'!$A$1:$AT$57</definedName>
    <definedName name="_xlnm.Print_Area" localSheetId="24">'１０月別カリキュラム(８月) (デュアル)'!$A$1:$AT$57</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AT9" i="154" s="1"/>
  <c r="J15" i="153"/>
  <c r="H15" i="153"/>
  <c r="E15" i="153"/>
  <c r="C15" i="153"/>
  <c r="B26" i="153"/>
  <c r="L24" i="153"/>
  <c r="L19" i="153"/>
  <c r="AT10" i="154" l="1"/>
  <c r="M1" i="154"/>
  <c r="AE1" i="154"/>
  <c r="AR9" i="154"/>
  <c r="U7" i="154" s="1"/>
  <c r="A17"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AC18"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C16" i="122" l="1"/>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<sst xmlns="http://schemas.openxmlformats.org/spreadsheetml/2006/main" count="3558" uniqueCount="1164">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</sst>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育児等両立応援訓練（短時間訓練）（３箇月）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対象外</v>
      </c>
      <c r="EN2" s="1153" t="str">
        <f>I163</f>
        <v>対象外</v>
      </c>
      <c r="EO2" s="1153" t="str">
        <f>I164</f>
        <v>対象外</v>
      </c>
      <c r="EP2" s="1153" t="str">
        <f>I165</f>
        <v/>
      </c>
      <c r="EQ2" s="1153" t="str">
        <f>I166</f>
        <v/>
      </c>
      <c r="ER2" s="1153" t="str">
        <f>I167</f>
        <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育児等両立応援訓練（短時間訓練）（３箇月）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育児等両立応援訓練（短時間訓練）（３箇月）</v>
      </c>
      <c r="F124" s="661" t="str">
        <f>IF('４訓練の概要'!$D7="","",'４訓練の概要'!$D7)</f>
        <v>育児等両立応援訓練（短時間訓練）（３箇月）</v>
      </c>
      <c r="G124" s="1108" t="str">
        <f>IF('４訓練の概要'!$D7="","",'４訓練の概要'!$D7)</f>
        <v>育児等両立応援訓練（短時間訓練）（３箇月）</v>
      </c>
      <c r="I124" s="665" t="str">
        <f t="shared" si="2"/>
        <v>育児等両立応援訓練（短時間訓練）（３箇月）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対象外</v>
      </c>
      <c r="F162" s="661" t="str">
        <f>IF('４訓練の概要'!$D45="","",'４訓練の概要'!$D45)</f>
        <v>対象外</v>
      </c>
      <c r="G162" s="1108" t="str">
        <f>IF('４訓練の概要'!$D45="","",'４訓練の概要'!$D45)</f>
        <v>対象外</v>
      </c>
      <c r="I162" s="665" t="str">
        <f t="shared" si="3"/>
        <v>対象外</v>
      </c>
      <c r="J162" s="3"/>
      <c r="K162" s="1087"/>
      <c r="L162" t="s">
        <v>795</v>
      </c>
    </row>
    <row r="163" spans="1:12">
      <c r="A163" s="665"/>
      <c r="B163" s="3"/>
      <c r="C163" s="3" t="s">
        <v>194</v>
      </c>
      <c r="D163" s="1087" t="s">
        <v>940</v>
      </c>
      <c r="E163" s="660" t="str">
        <f>IF('４訓練の概要'!$D46="","",'４訓練の概要'!$D46)</f>
        <v>対象外</v>
      </c>
      <c r="F163" s="661" t="str">
        <f>IF('４訓練の概要'!$D46="","",'４訓練の概要'!$D46)</f>
        <v>対象外</v>
      </c>
      <c r="G163" s="1108" t="str">
        <f>IF('４訓練の概要'!$D46="","",'４訓練の概要'!$D46)</f>
        <v>対象外</v>
      </c>
      <c r="I163" s="665" t="str">
        <f t="shared" si="3"/>
        <v>対象外</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
      </c>
      <c r="F165" s="661" t="str">
        <f>IF('４訓練の概要'!$D48="","",'４訓練の概要'!$D48)</f>
        <v/>
      </c>
      <c r="G165" s="1108" t="str">
        <f>IF('４訓練の概要'!$D48="","",'４訓練の概要'!$D48)</f>
        <v/>
      </c>
      <c r="I165" s="665" t="str">
        <f t="shared" si="3"/>
        <v/>
      </c>
      <c r="J165" s="3"/>
      <c r="K165" s="1087"/>
      <c r="L165" t="s">
        <v>795</v>
      </c>
    </row>
    <row r="166" spans="1:12">
      <c r="A166" s="665"/>
      <c r="B166" s="3"/>
      <c r="C166" s="3" t="s">
        <v>268</v>
      </c>
      <c r="D166" s="1087" t="s">
        <v>943</v>
      </c>
      <c r="E166" s="660" t="str">
        <f>IF('４訓練の概要'!$D49="","",'４訓練の概要'!$D49)</f>
        <v/>
      </c>
      <c r="F166" s="661" t="str">
        <f>IF('４訓練の概要'!$D49="","",'４訓練の概要'!$D49)</f>
        <v/>
      </c>
      <c r="G166" s="1108" t="str">
        <f>IF('４訓練の概要'!$D49="","",'４訓練の概要'!$D49)</f>
        <v/>
      </c>
      <c r="I166" s="665" t="str">
        <f t="shared" si="3"/>
        <v/>
      </c>
      <c r="J166" s="3"/>
      <c r="K166" s="1087"/>
      <c r="L166" t="s">
        <v>795</v>
      </c>
    </row>
    <row r="167" spans="1:12">
      <c r="A167" s="665"/>
      <c r="B167" s="3"/>
      <c r="C167" s="3" t="s">
        <v>348</v>
      </c>
      <c r="D167" s="1087" t="s">
        <v>944</v>
      </c>
      <c r="E167" s="660" t="str">
        <f>IF('４訓練の概要'!$D50="","",'４訓練の概要'!$D50)</f>
        <v/>
      </c>
      <c r="F167" s="661" t="str">
        <f>IF('４訓練の概要'!$D50="","",'４訓練の概要'!$D50)</f>
        <v/>
      </c>
      <c r="G167" s="1108" t="str">
        <f>IF('４訓練の概要'!$D50="","",'４訓練の概要'!$D50)</f>
        <v/>
      </c>
      <c r="I167" s="665" t="str">
        <f t="shared" si="3"/>
        <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IF('１０月別カリキュラム(10月)'!A12="","",'１０月別カリキュラム(10月)'!A12)</f>
        <v/>
      </c>
      <c r="F236" s="1134" t="str">
        <f>IF('１０月別カリキュラム(10月)'!A12="","",'１０月別カリキュラム(10月)'!A12)</f>
        <v/>
      </c>
      <c r="G236" s="1135" t="str">
        <f>IF('１０月別カリキュラム(10月)'!A12="","",'１０月別カリキュラム(10月)'!A12)</f>
        <v/>
      </c>
      <c r="H236" s="1105"/>
      <c r="I236" s="1136" t="str">
        <f t="shared" si="4"/>
        <v/>
      </c>
      <c r="J236" s="1137"/>
      <c r="K236" s="1138"/>
      <c r="L236" t="s">
        <v>796</v>
      </c>
    </row>
    <row r="237" spans="1:12">
      <c r="A237" s="665" t="s">
        <v>1135</v>
      </c>
      <c r="B237" s="3" t="s">
        <v>727</v>
      </c>
      <c r="C237" s="3" t="s">
        <v>1091</v>
      </c>
      <c r="D237" s="95" t="s">
        <v>1092</v>
      </c>
      <c r="E237" s="660" t="str">
        <f>IF('１０月別カリキュラム(11月) '!A12="","",'１０月別カリキュラム(11月) '!A12)</f>
        <v/>
      </c>
      <c r="F237" s="661" t="str">
        <f>IF('１０月別カリキュラム(11月) '!A12="","",'１０月別カリキュラム(11月) '!A12)</f>
        <v/>
      </c>
      <c r="G237" s="1108" t="str">
        <f>IF('１０月別カリキュラム(11月) '!A12="","",'１０月別カリキュラム(11月) '!A12)</f>
        <v/>
      </c>
      <c r="I237" s="665" t="str">
        <f t="shared" si="4"/>
        <v/>
      </c>
      <c r="J237" s="3"/>
      <c r="K237" s="1087"/>
      <c r="L237" t="s">
        <v>796</v>
      </c>
    </row>
    <row r="238" spans="1:12">
      <c r="A238" s="665" t="s">
        <v>1136</v>
      </c>
      <c r="B238" s="3" t="s">
        <v>727</v>
      </c>
      <c r="C238" s="3" t="s">
        <v>1091</v>
      </c>
      <c r="D238" s="95" t="s">
        <v>1092</v>
      </c>
      <c r="E238" s="660" t="str">
        <f>IF('１０月別カリキュラム(12月) '!A12="","",'１０月別カリキュラム(12月) '!A12)</f>
        <v/>
      </c>
      <c r="F238" s="661" t="str">
        <f>IF('１０月別カリキュラム(12月) '!A12="","",'１０月別カリキュラム(12月) '!A12)</f>
        <v/>
      </c>
      <c r="G238" s="1108" t="str">
        <f>IF('１０月別カリキュラム(12月) '!A12="","",'１０月別カリキュラム(12月)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育児等両立応援訓練（短時間訓練）（３箇月）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育児等両立応援訓練（短時間訓練）（３箇月）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38" sqref="E3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育児等両立応援訓練（短時間訓練）（３箇月）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時間(180時間以上240時間以下)</v>
      </c>
      <c r="F15" s="1815"/>
      <c r="G15" s="1816"/>
      <c r="J15" s="249"/>
      <c r="K15" s="402">
        <f>VLOOKUP($D$3,祝日!$K$3:$S$25,3,FALSE)</f>
        <v>180</v>
      </c>
      <c r="L15" s="221" t="s">
        <v>404</v>
      </c>
      <c r="M15" s="402">
        <f>IF(VLOOKUP($D$3,祝日!$K$3:$S$25,4,FALSE)=999,"",VLOOKUP($D$3,祝日!$K$3:$S$25,4,FALSE))</f>
        <v>240</v>
      </c>
      <c r="N15" s="95" t="str">
        <f>IF(M15="","","時間以下")</f>
        <v>時間以下</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時間(12時間以上)</v>
      </c>
      <c r="F18" s="1815"/>
      <c r="G18" s="1816"/>
      <c r="J18" s="249"/>
      <c r="K18" s="402">
        <f>VLOOKUP($D$3,祝日!$K$3:$S$25,5,FALSE)</f>
        <v>12</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育児等両立応援訓練（短時間訓練）（３箇月）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時間(180時間以上240時間以下)</v>
      </c>
      <c r="F19" s="1815"/>
      <c r="G19" s="1816"/>
      <c r="J19" s="249"/>
      <c r="K19" s="402">
        <f>VLOOKUP($D$3,祝日!$K$3:$S$25,3,FALSE)</f>
        <v>180</v>
      </c>
      <c r="L19" s="221" t="s">
        <v>404</v>
      </c>
      <c r="M19" s="402">
        <f>IF(VLOOKUP($D$3,祝日!$K$3:$S$25,4,FALSE)=999,"",VLOOKUP($D$3,祝日!$K$3:$S$25,4,FALSE))</f>
        <v>240</v>
      </c>
      <c r="N19" s="95" t="str">
        <f>IF(M19="","","時間以下")</f>
        <v>時間以下</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時間(12時間以上)</v>
      </c>
      <c r="F24" s="1815"/>
      <c r="G24" s="1816"/>
      <c r="J24" s="249"/>
      <c r="K24" s="402">
        <f>VLOOKUP($D$3,祝日!$K$3:$S$25,5,FALSE)</f>
        <v>12</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育児等両立応援訓練（短時間訓練）（３箇月）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10</v>
      </c>
      <c r="N1" s="68"/>
      <c r="O1" s="69" t="s">
        <v>29</v>
      </c>
      <c r="P1" s="69"/>
      <c r="Q1" s="69"/>
      <c r="R1" s="68"/>
      <c r="S1" s="68"/>
      <c r="T1" s="68"/>
      <c r="U1" s="69"/>
      <c r="V1" s="69"/>
      <c r="W1" s="69"/>
      <c r="X1" s="68"/>
      <c r="Y1" s="68"/>
      <c r="Z1" s="68"/>
      <c r="AA1" s="69"/>
      <c r="AB1" s="69"/>
      <c r="AC1" s="69"/>
      <c r="AD1" s="68"/>
      <c r="AE1" s="70">
        <f>MONTH($AO$3)</f>
        <v>10</v>
      </c>
      <c r="AF1" s="68"/>
      <c r="AG1" s="69" t="s">
        <v>29</v>
      </c>
      <c r="AH1" s="69"/>
      <c r="AI1" s="69"/>
      <c r="AJ1" s="68"/>
    </row>
    <row r="2" spans="1:47" ht="15" customHeight="1" thickBot="1">
      <c r="A2" s="72"/>
      <c r="B2" s="455" t="s">
        <v>463</v>
      </c>
      <c r="C2" s="1291">
        <v>45566</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465</v>
      </c>
      <c r="AR2" s="461">
        <f>VLOOKUP(O2,祝日!K3:S25,2,FALSE)</f>
        <v>3</v>
      </c>
      <c r="AS2" s="449" t="s">
        <v>466</v>
      </c>
    </row>
    <row r="3" spans="1:47" ht="15" customHeight="1" thickBot="1">
      <c r="A3" s="74"/>
      <c r="B3" s="455" t="s">
        <v>464</v>
      </c>
      <c r="C3" s="1291">
        <v>45653</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45566</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45653</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令和6年11月1日から令和6年12月15日までの期間で、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10</v>
      </c>
      <c r="B16" s="1873"/>
      <c r="C16" s="1874"/>
      <c r="D16" s="756" t="s">
        <v>445</v>
      </c>
      <c r="E16" s="757" t="s">
        <v>447</v>
      </c>
      <c r="F16" s="758" t="s">
        <v>449</v>
      </c>
      <c r="G16" s="1872">
        <f>MONTH(G17)</f>
        <v>11</v>
      </c>
      <c r="H16" s="1873"/>
      <c r="I16" s="1874"/>
      <c r="J16" s="756" t="s">
        <v>444</v>
      </c>
      <c r="K16" s="756" t="s">
        <v>446</v>
      </c>
      <c r="L16" s="759" t="s">
        <v>448</v>
      </c>
      <c r="M16" s="1872">
        <f>MONTH(M17)</f>
        <v>12</v>
      </c>
      <c r="N16" s="1873"/>
      <c r="O16" s="1874"/>
      <c r="P16" s="756" t="s">
        <v>444</v>
      </c>
      <c r="Q16" s="756" t="s">
        <v>446</v>
      </c>
      <c r="R16" s="758" t="s">
        <v>448</v>
      </c>
      <c r="S16" s="1872">
        <f>MONTH(S17)</f>
        <v>1</v>
      </c>
      <c r="T16" s="1873"/>
      <c r="U16" s="1874"/>
      <c r="V16" s="756" t="s">
        <v>445</v>
      </c>
      <c r="W16" s="757" t="s">
        <v>447</v>
      </c>
      <c r="X16" s="758" t="s">
        <v>449</v>
      </c>
      <c r="Y16" s="1872">
        <f>MONTH(Y17)</f>
        <v>2</v>
      </c>
      <c r="Z16" s="1873"/>
      <c r="AA16" s="1874"/>
      <c r="AB16" s="756" t="s">
        <v>444</v>
      </c>
      <c r="AC16" s="756" t="s">
        <v>446</v>
      </c>
      <c r="AD16" s="759" t="s">
        <v>448</v>
      </c>
      <c r="AE16" s="1872">
        <f>MONTH(AE17)</f>
        <v>3</v>
      </c>
      <c r="AF16" s="1873"/>
      <c r="AG16" s="1874"/>
      <c r="AH16" s="756" t="s">
        <v>444</v>
      </c>
      <c r="AI16" s="756" t="s">
        <v>446</v>
      </c>
      <c r="AJ16" s="758" t="s">
        <v>448</v>
      </c>
      <c r="AL16" s="456" t="s">
        <v>459</v>
      </c>
      <c r="AM16" s="464" t="s">
        <v>468</v>
      </c>
      <c r="AO16" s="806"/>
      <c r="AP16" s="807"/>
    </row>
    <row r="17" spans="1:42" s="462" customFormat="1" ht="27" customHeight="1" thickTop="1" thickBot="1">
      <c r="A17" s="760">
        <f>AO3</f>
        <v>45566</v>
      </c>
      <c r="B17" s="764">
        <f t="shared" ref="B17:B47" si="0">WEEKDAY(A17)</f>
        <v>3</v>
      </c>
      <c r="C17" s="775" t="s">
        <v>688</v>
      </c>
      <c r="D17" s="782"/>
      <c r="E17" s="782"/>
      <c r="F17" s="783"/>
      <c r="G17" s="767">
        <f>DATE(YEAR($A$17),MONTH($A$17)+1,DAY($A$17))</f>
        <v>45597</v>
      </c>
      <c r="H17" s="764">
        <f t="shared" ref="H17:H47" si="1">WEEKDAY(G17)</f>
        <v>6</v>
      </c>
      <c r="I17" s="775"/>
      <c r="J17" s="776"/>
      <c r="K17" s="776"/>
      <c r="L17" s="777"/>
      <c r="M17" s="774">
        <f>DATE(YEAR($A$17),MONTH($A$17)+2,DAY($A$17))</f>
        <v>45627</v>
      </c>
      <c r="N17" s="780">
        <f t="shared" ref="N17:N42" si="2">WEEKDAY(M17)</f>
        <v>1</v>
      </c>
      <c r="O17" s="781"/>
      <c r="P17" s="782"/>
      <c r="Q17" s="782"/>
      <c r="R17" s="783"/>
      <c r="S17" s="1073">
        <f>DATE(YEAR($A$17),MONTH($A$17)+3,DAY($A$17))</f>
        <v>45658</v>
      </c>
      <c r="T17" s="1074">
        <f t="shared" ref="T17:T47" si="3">WEEKDAY(S17)</f>
        <v>4</v>
      </c>
      <c r="U17" s="775"/>
      <c r="V17" s="782"/>
      <c r="W17" s="782"/>
      <c r="X17" s="783"/>
      <c r="Y17" s="767">
        <f>DATE(YEAR($A$17),MONTH($A$17)+4,DAY($A$17))</f>
        <v>45689</v>
      </c>
      <c r="Z17" s="764">
        <f t="shared" ref="Z17:Z47" si="4">WEEKDAY(Y17)</f>
        <v>7</v>
      </c>
      <c r="AA17" s="775"/>
      <c r="AB17" s="776"/>
      <c r="AC17" s="776"/>
      <c r="AD17" s="777"/>
      <c r="AE17" s="774">
        <f>DATE(YEAR($A$17),MONTH($A$17)+5,DAY($A$17))</f>
        <v>45717</v>
      </c>
      <c r="AF17" s="780">
        <f t="shared" ref="AF17:AF42" si="5">WEEKDAY(AE17)</f>
        <v>7</v>
      </c>
      <c r="AG17" s="781"/>
      <c r="AH17" s="782"/>
      <c r="AI17" s="782"/>
      <c r="AJ17" s="783"/>
      <c r="AL17" s="695" t="str">
        <f>IF(OR($C$55&lt;$AR$4,$C$49&lt;$AR$7)=TRUE,"月1不","")</f>
        <v>月1不</v>
      </c>
      <c r="AO17" s="808"/>
      <c r="AP17" s="809"/>
    </row>
    <row r="18" spans="1:42" s="462" customFormat="1" ht="27" customHeight="1" thickBot="1">
      <c r="A18" s="697">
        <f>A17+1</f>
        <v>45567</v>
      </c>
      <c r="B18" s="765">
        <f t="shared" si="0"/>
        <v>4</v>
      </c>
      <c r="C18" s="768"/>
      <c r="D18" s="704"/>
      <c r="E18" s="704"/>
      <c r="F18" s="708"/>
      <c r="G18" s="696">
        <f>G17+1</f>
        <v>45598</v>
      </c>
      <c r="H18" s="766">
        <f t="shared" si="1"/>
        <v>7</v>
      </c>
      <c r="I18" s="770"/>
      <c r="J18" s="705"/>
      <c r="K18" s="705"/>
      <c r="L18" s="708"/>
      <c r="M18" s="700">
        <f t="shared" ref="M18:M47" si="6">M17+1</f>
        <v>45628</v>
      </c>
      <c r="N18" s="766">
        <f t="shared" si="2"/>
        <v>2</v>
      </c>
      <c r="O18" s="770"/>
      <c r="P18" s="705"/>
      <c r="Q18" s="705"/>
      <c r="R18" s="708"/>
      <c r="S18" s="1075">
        <f>S17+1</f>
        <v>45659</v>
      </c>
      <c r="T18" s="1076">
        <f t="shared" si="3"/>
        <v>5</v>
      </c>
      <c r="U18" s="768"/>
      <c r="V18" s="704"/>
      <c r="W18" s="704"/>
      <c r="X18" s="708"/>
      <c r="Y18" s="696">
        <f t="shared" ref="Y18:Y47" si="7">Y17+1</f>
        <v>45690</v>
      </c>
      <c r="Z18" s="766">
        <f t="shared" si="4"/>
        <v>1</v>
      </c>
      <c r="AA18" s="770"/>
      <c r="AB18" s="705"/>
      <c r="AC18" s="705"/>
      <c r="AD18" s="708"/>
      <c r="AE18" s="700">
        <f t="shared" ref="AE18:AE47" si="8">AE17+1</f>
        <v>45718</v>
      </c>
      <c r="AF18" s="766">
        <f t="shared" si="5"/>
        <v>1</v>
      </c>
      <c r="AG18" s="770"/>
      <c r="AH18" s="705"/>
      <c r="AI18" s="705"/>
      <c r="AJ18" s="708"/>
      <c r="AL18" s="695" t="str">
        <f>IF(OR($I$55&lt;$AR$4,$I$49&lt;$AR$7)=TRUE,"月2不","")</f>
        <v>月2不</v>
      </c>
      <c r="AO18" s="808"/>
      <c r="AP18" s="809"/>
    </row>
    <row r="19" spans="1:42" s="462" customFormat="1" ht="27" customHeight="1" thickBot="1">
      <c r="A19" s="761">
        <f t="shared" ref="A19:A47" si="9">A18+1</f>
        <v>45568</v>
      </c>
      <c r="B19" s="765">
        <f t="shared" si="0"/>
        <v>5</v>
      </c>
      <c r="C19" s="769"/>
      <c r="D19" s="705"/>
      <c r="E19" s="705"/>
      <c r="F19" s="708"/>
      <c r="G19" s="696">
        <f t="shared" ref="G19:G47" si="10">G18+1</f>
        <v>45599</v>
      </c>
      <c r="H19" s="766">
        <f t="shared" si="1"/>
        <v>1</v>
      </c>
      <c r="I19" s="770"/>
      <c r="J19" s="705"/>
      <c r="K19" s="705"/>
      <c r="L19" s="708"/>
      <c r="M19" s="700">
        <f t="shared" si="6"/>
        <v>45629</v>
      </c>
      <c r="N19" s="766">
        <f t="shared" si="2"/>
        <v>3</v>
      </c>
      <c r="O19" s="770"/>
      <c r="P19" s="705"/>
      <c r="Q19" s="705"/>
      <c r="R19" s="708"/>
      <c r="S19" s="1075">
        <f t="shared" ref="S19:S47" si="11">S18+1</f>
        <v>45660</v>
      </c>
      <c r="T19" s="1076">
        <f t="shared" si="3"/>
        <v>6</v>
      </c>
      <c r="U19" s="769"/>
      <c r="V19" s="705"/>
      <c r="W19" s="705"/>
      <c r="X19" s="708"/>
      <c r="Y19" s="696">
        <f t="shared" si="7"/>
        <v>45691</v>
      </c>
      <c r="Z19" s="766">
        <f t="shared" si="4"/>
        <v>2</v>
      </c>
      <c r="AA19" s="770"/>
      <c r="AB19" s="705"/>
      <c r="AC19" s="705"/>
      <c r="AD19" s="708"/>
      <c r="AE19" s="700">
        <f t="shared" si="8"/>
        <v>45719</v>
      </c>
      <c r="AF19" s="766">
        <f t="shared" si="5"/>
        <v>2</v>
      </c>
      <c r="AG19" s="770"/>
      <c r="AH19" s="705"/>
      <c r="AI19" s="705"/>
      <c r="AJ19" s="708"/>
      <c r="AL19" s="695" t="str">
        <f>IF(OR($O$55&lt;$AR$4,$O$49&lt;$AR$7)=TRUE,"月3不","")</f>
        <v>月3不</v>
      </c>
      <c r="AO19" s="808"/>
      <c r="AP19" s="809"/>
    </row>
    <row r="20" spans="1:42" s="462" customFormat="1" ht="27" customHeight="1" thickBot="1">
      <c r="A20" s="761">
        <f t="shared" si="9"/>
        <v>45569</v>
      </c>
      <c r="B20" s="765">
        <f t="shared" si="0"/>
        <v>6</v>
      </c>
      <c r="C20" s="769"/>
      <c r="D20" s="705"/>
      <c r="E20" s="705"/>
      <c r="F20" s="708"/>
      <c r="G20" s="696">
        <f t="shared" si="10"/>
        <v>45600</v>
      </c>
      <c r="H20" s="766">
        <f t="shared" si="1"/>
        <v>2</v>
      </c>
      <c r="I20" s="770"/>
      <c r="J20" s="705"/>
      <c r="K20" s="705"/>
      <c r="L20" s="708"/>
      <c r="M20" s="700">
        <f t="shared" si="6"/>
        <v>45630</v>
      </c>
      <c r="N20" s="766">
        <f t="shared" si="2"/>
        <v>4</v>
      </c>
      <c r="O20" s="770"/>
      <c r="P20" s="705"/>
      <c r="Q20" s="705"/>
      <c r="R20" s="708"/>
      <c r="S20" s="1075">
        <f t="shared" si="11"/>
        <v>45661</v>
      </c>
      <c r="T20" s="1076">
        <f t="shared" si="3"/>
        <v>7</v>
      </c>
      <c r="U20" s="769"/>
      <c r="V20" s="705"/>
      <c r="W20" s="705"/>
      <c r="X20" s="708"/>
      <c r="Y20" s="696">
        <f t="shared" si="7"/>
        <v>45692</v>
      </c>
      <c r="Z20" s="766">
        <f t="shared" si="4"/>
        <v>3</v>
      </c>
      <c r="AA20" s="770"/>
      <c r="AB20" s="705"/>
      <c r="AC20" s="705"/>
      <c r="AD20" s="708"/>
      <c r="AE20" s="700">
        <f t="shared" si="8"/>
        <v>45720</v>
      </c>
      <c r="AF20" s="766">
        <f t="shared" si="5"/>
        <v>3</v>
      </c>
      <c r="AG20" s="770"/>
      <c r="AH20" s="705"/>
      <c r="AI20" s="705"/>
      <c r="AJ20" s="708"/>
      <c r="AL20" s="695" t="str">
        <f>IF(AND(DATE(YEAR($A$17),MONTH($A$17)+3,DAY($A$17))&lt;$C$3,OR($U$55&lt;$AR$4,$U$49&lt;$AR$7)=TRUE),"月4不","")</f>
        <v/>
      </c>
      <c r="AO20" s="808"/>
      <c r="AP20" s="809"/>
    </row>
    <row r="21" spans="1:42" s="462" customFormat="1" ht="27" customHeight="1" thickBot="1">
      <c r="A21" s="761">
        <f t="shared" si="9"/>
        <v>45570</v>
      </c>
      <c r="B21" s="765">
        <f t="shared" si="0"/>
        <v>7</v>
      </c>
      <c r="C21" s="769"/>
      <c r="D21" s="705"/>
      <c r="E21" s="705"/>
      <c r="F21" s="708"/>
      <c r="G21" s="696">
        <f t="shared" si="10"/>
        <v>45601</v>
      </c>
      <c r="H21" s="766">
        <f t="shared" si="1"/>
        <v>3</v>
      </c>
      <c r="I21" s="770"/>
      <c r="J21" s="705"/>
      <c r="K21" s="705"/>
      <c r="L21" s="708"/>
      <c r="M21" s="700">
        <f t="shared" si="6"/>
        <v>45631</v>
      </c>
      <c r="N21" s="766">
        <f t="shared" si="2"/>
        <v>5</v>
      </c>
      <c r="O21" s="770"/>
      <c r="P21" s="705"/>
      <c r="Q21" s="705"/>
      <c r="R21" s="708"/>
      <c r="S21" s="1075">
        <f t="shared" si="11"/>
        <v>45662</v>
      </c>
      <c r="T21" s="1076">
        <f t="shared" si="3"/>
        <v>1</v>
      </c>
      <c r="U21" s="769"/>
      <c r="V21" s="705"/>
      <c r="W21" s="705"/>
      <c r="X21" s="708"/>
      <c r="Y21" s="696">
        <f t="shared" si="7"/>
        <v>45693</v>
      </c>
      <c r="Z21" s="766">
        <f t="shared" si="4"/>
        <v>4</v>
      </c>
      <c r="AA21" s="770"/>
      <c r="AB21" s="705"/>
      <c r="AC21" s="705"/>
      <c r="AD21" s="708"/>
      <c r="AE21" s="700">
        <f t="shared" si="8"/>
        <v>45721</v>
      </c>
      <c r="AF21" s="766">
        <f t="shared" si="5"/>
        <v>4</v>
      </c>
      <c r="AG21" s="770"/>
      <c r="AH21" s="705"/>
      <c r="AI21" s="705"/>
      <c r="AJ21" s="708"/>
      <c r="AL21" s="695" t="str">
        <f>IF(AND(DATE(YEAR($A$17),MONTH($A$17)+4,DAY($A$17))&lt;$C$3,OR($AA$55&lt;$AR$4,$AA$49&lt;$AR$7)=TRUE),"月5不","")</f>
        <v/>
      </c>
      <c r="AO21" s="808"/>
      <c r="AP21" s="809"/>
    </row>
    <row r="22" spans="1:42" s="462" customFormat="1" ht="27" customHeight="1" thickBot="1">
      <c r="A22" s="761">
        <f t="shared" si="9"/>
        <v>45571</v>
      </c>
      <c r="B22" s="765">
        <f t="shared" si="0"/>
        <v>1</v>
      </c>
      <c r="C22" s="769"/>
      <c r="D22" s="705"/>
      <c r="E22" s="705"/>
      <c r="F22" s="708"/>
      <c r="G22" s="696">
        <f t="shared" si="10"/>
        <v>45602</v>
      </c>
      <c r="H22" s="766">
        <f t="shared" si="1"/>
        <v>4</v>
      </c>
      <c r="I22" s="770"/>
      <c r="J22" s="705"/>
      <c r="K22" s="705"/>
      <c r="L22" s="708"/>
      <c r="M22" s="700">
        <f t="shared" si="6"/>
        <v>45632</v>
      </c>
      <c r="N22" s="766">
        <f t="shared" si="2"/>
        <v>6</v>
      </c>
      <c r="O22" s="770"/>
      <c r="P22" s="705"/>
      <c r="Q22" s="705"/>
      <c r="R22" s="708"/>
      <c r="S22" s="1075">
        <f t="shared" si="11"/>
        <v>45663</v>
      </c>
      <c r="T22" s="1076">
        <f t="shared" si="3"/>
        <v>2</v>
      </c>
      <c r="U22" s="769"/>
      <c r="V22" s="705"/>
      <c r="W22" s="705"/>
      <c r="X22" s="708"/>
      <c r="Y22" s="696">
        <f t="shared" si="7"/>
        <v>45694</v>
      </c>
      <c r="Z22" s="766">
        <f t="shared" si="4"/>
        <v>5</v>
      </c>
      <c r="AA22" s="770"/>
      <c r="AB22" s="705"/>
      <c r="AC22" s="705"/>
      <c r="AD22" s="708"/>
      <c r="AE22" s="700">
        <f t="shared" si="8"/>
        <v>45722</v>
      </c>
      <c r="AF22" s="766">
        <f t="shared" si="5"/>
        <v>5</v>
      </c>
      <c r="AG22" s="770"/>
      <c r="AH22" s="705"/>
      <c r="AI22" s="705"/>
      <c r="AJ22" s="708"/>
      <c r="AL22" s="698" t="str">
        <f>IF(AND(DATE(YEAR($A$17),MONTH($A$17)+5,DAY($A$17))&lt;$C$3,OR($AG$55&lt;$AR$4,$AG$49&lt;$AR$7)=TRUE),"月6不","")</f>
        <v/>
      </c>
      <c r="AO22" s="808"/>
      <c r="AP22" s="809"/>
    </row>
    <row r="23" spans="1:42" s="462" customFormat="1" ht="27" customHeight="1" thickBot="1">
      <c r="A23" s="761">
        <f t="shared" si="9"/>
        <v>45572</v>
      </c>
      <c r="B23" s="765">
        <f t="shared" si="0"/>
        <v>2</v>
      </c>
      <c r="C23" s="770"/>
      <c r="D23" s="705"/>
      <c r="E23" s="705"/>
      <c r="F23" s="708"/>
      <c r="G23" s="696">
        <f t="shared" si="10"/>
        <v>45603</v>
      </c>
      <c r="H23" s="766">
        <f t="shared" si="1"/>
        <v>5</v>
      </c>
      <c r="I23" s="770"/>
      <c r="J23" s="705"/>
      <c r="K23" s="705"/>
      <c r="L23" s="708"/>
      <c r="M23" s="700">
        <f t="shared" si="6"/>
        <v>45633</v>
      </c>
      <c r="N23" s="766">
        <f t="shared" si="2"/>
        <v>7</v>
      </c>
      <c r="O23" s="770"/>
      <c r="P23" s="705"/>
      <c r="Q23" s="705"/>
      <c r="R23" s="708"/>
      <c r="S23" s="1075">
        <f t="shared" si="11"/>
        <v>45664</v>
      </c>
      <c r="T23" s="1076">
        <f t="shared" si="3"/>
        <v>3</v>
      </c>
      <c r="U23" s="769"/>
      <c r="V23" s="705"/>
      <c r="W23" s="705"/>
      <c r="X23" s="708"/>
      <c r="Y23" s="696">
        <f t="shared" si="7"/>
        <v>45695</v>
      </c>
      <c r="Z23" s="766">
        <f t="shared" si="4"/>
        <v>6</v>
      </c>
      <c r="AA23" s="770"/>
      <c r="AB23" s="705"/>
      <c r="AC23" s="705"/>
      <c r="AD23" s="708"/>
      <c r="AE23" s="700">
        <f t="shared" si="8"/>
        <v>45723</v>
      </c>
      <c r="AF23" s="766">
        <f t="shared" si="5"/>
        <v>6</v>
      </c>
      <c r="AG23" s="770"/>
      <c r="AH23" s="705"/>
      <c r="AI23" s="705"/>
      <c r="AJ23" s="708"/>
      <c r="AL23" s="695" t="str">
        <f>IF($C$55&gt;$AT$4,"月1超","")</f>
        <v/>
      </c>
      <c r="AO23" s="808"/>
      <c r="AP23" s="809"/>
    </row>
    <row r="24" spans="1:42" s="462" customFormat="1" ht="27" customHeight="1" thickBot="1">
      <c r="A24" s="761">
        <f t="shared" si="9"/>
        <v>45573</v>
      </c>
      <c r="B24" s="765">
        <f t="shared" si="0"/>
        <v>3</v>
      </c>
      <c r="C24" s="769"/>
      <c r="D24" s="705"/>
      <c r="E24" s="705"/>
      <c r="F24" s="708"/>
      <c r="G24" s="700">
        <f t="shared" si="10"/>
        <v>45604</v>
      </c>
      <c r="H24" s="765">
        <f t="shared" si="1"/>
        <v>6</v>
      </c>
      <c r="I24" s="769"/>
      <c r="J24" s="705"/>
      <c r="K24" s="705"/>
      <c r="L24" s="708"/>
      <c r="M24" s="700">
        <f t="shared" si="6"/>
        <v>45634</v>
      </c>
      <c r="N24" s="766">
        <f t="shared" si="2"/>
        <v>1</v>
      </c>
      <c r="O24" s="770"/>
      <c r="P24" s="705"/>
      <c r="Q24" s="705"/>
      <c r="R24" s="708"/>
      <c r="S24" s="1075">
        <f t="shared" si="11"/>
        <v>45665</v>
      </c>
      <c r="T24" s="1076">
        <f t="shared" si="3"/>
        <v>4</v>
      </c>
      <c r="U24" s="770"/>
      <c r="V24" s="705"/>
      <c r="W24" s="705"/>
      <c r="X24" s="708"/>
      <c r="Y24" s="700">
        <f t="shared" si="7"/>
        <v>45696</v>
      </c>
      <c r="Z24" s="765">
        <f t="shared" si="4"/>
        <v>7</v>
      </c>
      <c r="AA24" s="769"/>
      <c r="AB24" s="705"/>
      <c r="AC24" s="705"/>
      <c r="AD24" s="708"/>
      <c r="AE24" s="700">
        <f t="shared" si="8"/>
        <v>45724</v>
      </c>
      <c r="AF24" s="766">
        <f t="shared" si="5"/>
        <v>7</v>
      </c>
      <c r="AG24" s="770"/>
      <c r="AH24" s="705"/>
      <c r="AI24" s="705"/>
      <c r="AJ24" s="708"/>
      <c r="AL24" s="695" t="str">
        <f>IF($I$55&gt;$AT$4,"月2超","")</f>
        <v/>
      </c>
      <c r="AO24" s="808"/>
      <c r="AP24" s="809"/>
    </row>
    <row r="25" spans="1:42" s="462" customFormat="1" ht="27" customHeight="1" thickBot="1">
      <c r="A25" s="761">
        <f t="shared" si="9"/>
        <v>45574</v>
      </c>
      <c r="B25" s="765">
        <f t="shared" si="0"/>
        <v>4</v>
      </c>
      <c r="C25" s="769"/>
      <c r="D25" s="705"/>
      <c r="E25" s="705"/>
      <c r="F25" s="708"/>
      <c r="G25" s="696">
        <f t="shared" si="10"/>
        <v>45605</v>
      </c>
      <c r="H25" s="766">
        <f t="shared" si="1"/>
        <v>7</v>
      </c>
      <c r="I25" s="768"/>
      <c r="J25" s="704"/>
      <c r="K25" s="704"/>
      <c r="L25" s="709"/>
      <c r="M25" s="700">
        <f t="shared" si="6"/>
        <v>45635</v>
      </c>
      <c r="N25" s="765">
        <f t="shared" si="2"/>
        <v>2</v>
      </c>
      <c r="O25" s="770"/>
      <c r="P25" s="705"/>
      <c r="Q25" s="705"/>
      <c r="R25" s="708"/>
      <c r="S25" s="1075">
        <f t="shared" si="11"/>
        <v>45666</v>
      </c>
      <c r="T25" s="1076">
        <f t="shared" si="3"/>
        <v>5</v>
      </c>
      <c r="U25" s="769"/>
      <c r="V25" s="705"/>
      <c r="W25" s="705"/>
      <c r="X25" s="708"/>
      <c r="Y25" s="696">
        <f t="shared" si="7"/>
        <v>45697</v>
      </c>
      <c r="Z25" s="766">
        <f t="shared" si="4"/>
        <v>1</v>
      </c>
      <c r="AA25" s="768"/>
      <c r="AB25" s="704"/>
      <c r="AC25" s="704"/>
      <c r="AD25" s="709"/>
      <c r="AE25" s="700">
        <f t="shared" si="8"/>
        <v>45725</v>
      </c>
      <c r="AF25" s="765">
        <f t="shared" si="5"/>
        <v>1</v>
      </c>
      <c r="AG25" s="770"/>
      <c r="AH25" s="705"/>
      <c r="AI25" s="705"/>
      <c r="AJ25" s="708"/>
      <c r="AL25" s="695" t="str">
        <f>IF($O$55&gt;$AT$4,"月3超","")</f>
        <v/>
      </c>
      <c r="AO25" s="808"/>
      <c r="AP25" s="809"/>
    </row>
    <row r="26" spans="1:42" s="462" customFormat="1" ht="27" customHeight="1" thickBot="1">
      <c r="A26" s="761">
        <f t="shared" si="9"/>
        <v>45575</v>
      </c>
      <c r="B26" s="765">
        <f t="shared" si="0"/>
        <v>5</v>
      </c>
      <c r="C26" s="769"/>
      <c r="D26" s="705"/>
      <c r="E26" s="705"/>
      <c r="F26" s="708"/>
      <c r="G26" s="696">
        <f t="shared" si="10"/>
        <v>45606</v>
      </c>
      <c r="H26" s="766">
        <f t="shared" si="1"/>
        <v>1</v>
      </c>
      <c r="I26" s="770"/>
      <c r="J26" s="705"/>
      <c r="K26" s="705"/>
      <c r="L26" s="708"/>
      <c r="M26" s="696">
        <f t="shared" si="6"/>
        <v>45636</v>
      </c>
      <c r="N26" s="766">
        <f t="shared" si="2"/>
        <v>3</v>
      </c>
      <c r="O26" s="768"/>
      <c r="P26" s="704"/>
      <c r="Q26" s="704"/>
      <c r="R26" s="709"/>
      <c r="S26" s="1075">
        <f t="shared" si="11"/>
        <v>45667</v>
      </c>
      <c r="T26" s="1076">
        <f t="shared" si="3"/>
        <v>6</v>
      </c>
      <c r="U26" s="769"/>
      <c r="V26" s="705"/>
      <c r="W26" s="705"/>
      <c r="X26" s="708"/>
      <c r="Y26" s="696">
        <f t="shared" si="7"/>
        <v>45698</v>
      </c>
      <c r="Z26" s="766">
        <f t="shared" si="4"/>
        <v>2</v>
      </c>
      <c r="AA26" s="770"/>
      <c r="AB26" s="705"/>
      <c r="AC26" s="705"/>
      <c r="AD26" s="708"/>
      <c r="AE26" s="696">
        <f t="shared" si="8"/>
        <v>45726</v>
      </c>
      <c r="AF26" s="766">
        <f t="shared" si="5"/>
        <v>2</v>
      </c>
      <c r="AG26" s="768"/>
      <c r="AH26" s="704"/>
      <c r="AI26" s="704"/>
      <c r="AJ26" s="709"/>
      <c r="AL26" s="695" t="str">
        <f>IF($U$55&gt;$AT$4,"月4超","")</f>
        <v/>
      </c>
      <c r="AO26" s="808"/>
      <c r="AP26" s="809"/>
    </row>
    <row r="27" spans="1:42" s="462" customFormat="1" ht="27" customHeight="1" thickBot="1">
      <c r="A27" s="762">
        <f t="shared" si="9"/>
        <v>45576</v>
      </c>
      <c r="B27" s="766">
        <f t="shared" si="0"/>
        <v>6</v>
      </c>
      <c r="C27" s="771"/>
      <c r="D27" s="704"/>
      <c r="E27" s="704"/>
      <c r="F27" s="709"/>
      <c r="G27" s="696">
        <f t="shared" si="10"/>
        <v>45607</v>
      </c>
      <c r="H27" s="766">
        <f t="shared" si="1"/>
        <v>2</v>
      </c>
      <c r="I27" s="770"/>
      <c r="J27" s="705"/>
      <c r="K27" s="705"/>
      <c r="L27" s="708"/>
      <c r="M27" s="696">
        <f t="shared" si="6"/>
        <v>45637</v>
      </c>
      <c r="N27" s="766">
        <f t="shared" si="2"/>
        <v>4</v>
      </c>
      <c r="O27" s="768"/>
      <c r="P27" s="704"/>
      <c r="Q27" s="704"/>
      <c r="R27" s="709"/>
      <c r="S27" s="1077">
        <f t="shared" si="11"/>
        <v>45668</v>
      </c>
      <c r="T27" s="1078">
        <f t="shared" si="3"/>
        <v>7</v>
      </c>
      <c r="U27" s="771"/>
      <c r="V27" s="704"/>
      <c r="W27" s="704"/>
      <c r="X27" s="709"/>
      <c r="Y27" s="696">
        <f t="shared" si="7"/>
        <v>45699</v>
      </c>
      <c r="Z27" s="766">
        <f t="shared" si="4"/>
        <v>3</v>
      </c>
      <c r="AA27" s="770"/>
      <c r="AB27" s="705"/>
      <c r="AC27" s="705"/>
      <c r="AD27" s="708"/>
      <c r="AE27" s="696">
        <f t="shared" si="8"/>
        <v>45727</v>
      </c>
      <c r="AF27" s="766">
        <f t="shared" si="5"/>
        <v>3</v>
      </c>
      <c r="AG27" s="768"/>
      <c r="AH27" s="704"/>
      <c r="AI27" s="704"/>
      <c r="AJ27" s="709"/>
      <c r="AL27" s="695" t="str">
        <f>IF($AA$55&gt;$AT$4,"月5超","")</f>
        <v/>
      </c>
      <c r="AO27" s="808"/>
      <c r="AP27" s="809"/>
    </row>
    <row r="28" spans="1:42" s="462" customFormat="1" ht="27" customHeight="1" thickBot="1">
      <c r="A28" s="761">
        <f t="shared" si="9"/>
        <v>45577</v>
      </c>
      <c r="B28" s="765">
        <f t="shared" si="0"/>
        <v>7</v>
      </c>
      <c r="C28" s="768"/>
      <c r="D28" s="704"/>
      <c r="E28" s="704"/>
      <c r="F28" s="709"/>
      <c r="G28" s="696">
        <f t="shared" si="10"/>
        <v>45608</v>
      </c>
      <c r="H28" s="766">
        <f t="shared" si="1"/>
        <v>3</v>
      </c>
      <c r="I28" s="770"/>
      <c r="J28" s="705"/>
      <c r="K28" s="705"/>
      <c r="L28" s="708"/>
      <c r="M28" s="700">
        <f t="shared" si="6"/>
        <v>45638</v>
      </c>
      <c r="N28" s="766">
        <f t="shared" si="2"/>
        <v>5</v>
      </c>
      <c r="O28" s="768"/>
      <c r="P28" s="705"/>
      <c r="Q28" s="705"/>
      <c r="R28" s="708"/>
      <c r="S28" s="1075">
        <f t="shared" si="11"/>
        <v>45669</v>
      </c>
      <c r="T28" s="1076">
        <f t="shared" si="3"/>
        <v>1</v>
      </c>
      <c r="U28" s="768"/>
      <c r="V28" s="704"/>
      <c r="W28" s="704"/>
      <c r="X28" s="709"/>
      <c r="Y28" s="696">
        <f t="shared" si="7"/>
        <v>45700</v>
      </c>
      <c r="Z28" s="766">
        <f t="shared" si="4"/>
        <v>4</v>
      </c>
      <c r="AA28" s="770"/>
      <c r="AB28" s="705"/>
      <c r="AC28" s="705"/>
      <c r="AD28" s="708"/>
      <c r="AE28" s="700">
        <f t="shared" si="8"/>
        <v>45728</v>
      </c>
      <c r="AF28" s="766">
        <f t="shared" si="5"/>
        <v>4</v>
      </c>
      <c r="AG28" s="770"/>
      <c r="AH28" s="705"/>
      <c r="AI28" s="705"/>
      <c r="AJ28" s="708"/>
      <c r="AL28" s="698" t="str">
        <f>IF($AG$55&gt;$AT$4,"月6超","")</f>
        <v/>
      </c>
      <c r="AO28" s="808"/>
      <c r="AP28" s="809"/>
    </row>
    <row r="29" spans="1:42" s="462" customFormat="1" ht="27" customHeight="1" thickBot="1">
      <c r="A29" s="761">
        <f t="shared" si="9"/>
        <v>45578</v>
      </c>
      <c r="B29" s="765">
        <f t="shared" si="0"/>
        <v>1</v>
      </c>
      <c r="C29" s="769"/>
      <c r="D29" s="705"/>
      <c r="E29" s="705"/>
      <c r="F29" s="708"/>
      <c r="G29" s="696">
        <f t="shared" si="10"/>
        <v>45609</v>
      </c>
      <c r="H29" s="766">
        <f t="shared" si="1"/>
        <v>4</v>
      </c>
      <c r="I29" s="770"/>
      <c r="J29" s="705"/>
      <c r="K29" s="705"/>
      <c r="L29" s="708"/>
      <c r="M29" s="700">
        <f t="shared" si="6"/>
        <v>45639</v>
      </c>
      <c r="N29" s="766">
        <f t="shared" si="2"/>
        <v>6</v>
      </c>
      <c r="O29" s="770"/>
      <c r="P29" s="705"/>
      <c r="Q29" s="705"/>
      <c r="R29" s="708"/>
      <c r="S29" s="1075">
        <f t="shared" si="11"/>
        <v>45670</v>
      </c>
      <c r="T29" s="1076">
        <f t="shared" si="3"/>
        <v>2</v>
      </c>
      <c r="U29" s="769"/>
      <c r="V29" s="705"/>
      <c r="W29" s="705"/>
      <c r="X29" s="708"/>
      <c r="Y29" s="696">
        <f t="shared" si="7"/>
        <v>45701</v>
      </c>
      <c r="Z29" s="766">
        <f t="shared" si="4"/>
        <v>5</v>
      </c>
      <c r="AA29" s="770"/>
      <c r="AB29" s="705"/>
      <c r="AC29" s="705"/>
      <c r="AD29" s="708"/>
      <c r="AE29" s="700">
        <f t="shared" si="8"/>
        <v>45729</v>
      </c>
      <c r="AF29" s="766">
        <f t="shared" si="5"/>
        <v>5</v>
      </c>
      <c r="AG29" s="770"/>
      <c r="AH29" s="705"/>
      <c r="AI29" s="705"/>
      <c r="AJ29" s="708"/>
      <c r="AL29" s="699"/>
      <c r="AO29" s="808"/>
      <c r="AP29" s="809"/>
    </row>
    <row r="30" spans="1:42" s="462" customFormat="1" ht="27" customHeight="1" thickBot="1">
      <c r="A30" s="761">
        <f t="shared" si="9"/>
        <v>45579</v>
      </c>
      <c r="B30" s="765">
        <f t="shared" si="0"/>
        <v>2</v>
      </c>
      <c r="C30" s="769"/>
      <c r="D30" s="705"/>
      <c r="E30" s="705"/>
      <c r="F30" s="708"/>
      <c r="G30" s="696">
        <f t="shared" si="10"/>
        <v>45610</v>
      </c>
      <c r="H30" s="766">
        <f t="shared" si="1"/>
        <v>5</v>
      </c>
      <c r="I30" s="770"/>
      <c r="J30" s="705"/>
      <c r="K30" s="705"/>
      <c r="L30" s="708"/>
      <c r="M30" s="700">
        <f t="shared" si="6"/>
        <v>45640</v>
      </c>
      <c r="N30" s="766">
        <f t="shared" si="2"/>
        <v>7</v>
      </c>
      <c r="O30" s="770"/>
      <c r="P30" s="705"/>
      <c r="Q30" s="705"/>
      <c r="R30" s="708"/>
      <c r="S30" s="1075">
        <f t="shared" si="11"/>
        <v>45671</v>
      </c>
      <c r="T30" s="1076">
        <f t="shared" si="3"/>
        <v>3</v>
      </c>
      <c r="U30" s="769"/>
      <c r="V30" s="705"/>
      <c r="W30" s="705"/>
      <c r="X30" s="708"/>
      <c r="Y30" s="696">
        <f t="shared" si="7"/>
        <v>45702</v>
      </c>
      <c r="Z30" s="766">
        <f t="shared" si="4"/>
        <v>6</v>
      </c>
      <c r="AA30" s="770"/>
      <c r="AB30" s="705"/>
      <c r="AC30" s="705"/>
      <c r="AD30" s="708"/>
      <c r="AE30" s="700">
        <f t="shared" si="8"/>
        <v>45730</v>
      </c>
      <c r="AF30" s="766">
        <f t="shared" si="5"/>
        <v>6</v>
      </c>
      <c r="AG30" s="770"/>
      <c r="AH30" s="705"/>
      <c r="AI30" s="705"/>
      <c r="AJ30" s="708"/>
      <c r="AL30" s="698" t="str">
        <f>IF(J8&lt;&gt;M8,"総不一","")</f>
        <v/>
      </c>
      <c r="AO30" s="808"/>
      <c r="AP30" s="809"/>
    </row>
    <row r="31" spans="1:42" s="462" customFormat="1" ht="27" customHeight="1" thickBot="1">
      <c r="A31" s="761">
        <f t="shared" si="9"/>
        <v>45580</v>
      </c>
      <c r="B31" s="765">
        <f t="shared" si="0"/>
        <v>3</v>
      </c>
      <c r="C31" s="769"/>
      <c r="D31" s="705"/>
      <c r="E31" s="705"/>
      <c r="F31" s="708"/>
      <c r="G31" s="696">
        <f t="shared" si="10"/>
        <v>45611</v>
      </c>
      <c r="H31" s="766">
        <f t="shared" si="1"/>
        <v>6</v>
      </c>
      <c r="I31" s="770"/>
      <c r="J31" s="705"/>
      <c r="K31" s="705"/>
      <c r="L31" s="708"/>
      <c r="M31" s="700">
        <f t="shared" si="6"/>
        <v>45641</v>
      </c>
      <c r="N31" s="766">
        <f t="shared" si="2"/>
        <v>1</v>
      </c>
      <c r="O31" s="768"/>
      <c r="P31" s="705"/>
      <c r="Q31" s="705"/>
      <c r="R31" s="708"/>
      <c r="S31" s="1075">
        <f t="shared" si="11"/>
        <v>45672</v>
      </c>
      <c r="T31" s="1076">
        <f t="shared" si="3"/>
        <v>4</v>
      </c>
      <c r="U31" s="769"/>
      <c r="V31" s="705"/>
      <c r="W31" s="705"/>
      <c r="X31" s="708"/>
      <c r="Y31" s="696">
        <f t="shared" si="7"/>
        <v>45703</v>
      </c>
      <c r="Z31" s="766">
        <f t="shared" si="4"/>
        <v>7</v>
      </c>
      <c r="AA31" s="770"/>
      <c r="AB31" s="705"/>
      <c r="AC31" s="705"/>
      <c r="AD31" s="708"/>
      <c r="AE31" s="700">
        <f t="shared" si="8"/>
        <v>45731</v>
      </c>
      <c r="AF31" s="766">
        <f t="shared" si="5"/>
        <v>7</v>
      </c>
      <c r="AG31" s="770"/>
      <c r="AH31" s="705"/>
      <c r="AI31" s="705"/>
      <c r="AJ31" s="708"/>
      <c r="AL31" s="698" t="str">
        <f>IF(J9&lt;&gt;M9,"学不一","")</f>
        <v/>
      </c>
      <c r="AO31" s="808"/>
      <c r="AP31" s="809"/>
    </row>
    <row r="32" spans="1:42" s="462" customFormat="1" ht="27" customHeight="1" thickBot="1">
      <c r="A32" s="761">
        <f t="shared" si="9"/>
        <v>45581</v>
      </c>
      <c r="B32" s="765">
        <f t="shared" si="0"/>
        <v>4</v>
      </c>
      <c r="C32" s="769"/>
      <c r="D32" s="705"/>
      <c r="E32" s="705"/>
      <c r="F32" s="708"/>
      <c r="G32" s="696">
        <f t="shared" si="10"/>
        <v>45612</v>
      </c>
      <c r="H32" s="766">
        <f t="shared" si="1"/>
        <v>7</v>
      </c>
      <c r="I32" s="770"/>
      <c r="J32" s="705"/>
      <c r="K32" s="705"/>
      <c r="L32" s="708"/>
      <c r="M32" s="700">
        <f t="shared" si="6"/>
        <v>45642</v>
      </c>
      <c r="N32" s="766">
        <f t="shared" si="2"/>
        <v>2</v>
      </c>
      <c r="O32" s="768"/>
      <c r="P32" s="705"/>
      <c r="Q32" s="705"/>
      <c r="R32" s="708"/>
      <c r="S32" s="1075">
        <f t="shared" si="11"/>
        <v>45673</v>
      </c>
      <c r="T32" s="1076">
        <f t="shared" si="3"/>
        <v>5</v>
      </c>
      <c r="U32" s="769"/>
      <c r="V32" s="705"/>
      <c r="W32" s="705"/>
      <c r="X32" s="708"/>
      <c r="Y32" s="696">
        <f t="shared" si="7"/>
        <v>45704</v>
      </c>
      <c r="Z32" s="766">
        <f t="shared" si="4"/>
        <v>1</v>
      </c>
      <c r="AA32" s="770"/>
      <c r="AB32" s="705"/>
      <c r="AC32" s="705"/>
      <c r="AD32" s="708"/>
      <c r="AE32" s="700">
        <f t="shared" si="8"/>
        <v>45732</v>
      </c>
      <c r="AF32" s="766">
        <f t="shared" si="5"/>
        <v>1</v>
      </c>
      <c r="AG32" s="770"/>
      <c r="AH32" s="705"/>
      <c r="AI32" s="705"/>
      <c r="AJ32" s="708"/>
      <c r="AL32" s="698" t="str">
        <f>IF(J10&lt;&gt;M10,"実不一","")</f>
        <v/>
      </c>
      <c r="AO32" s="808"/>
      <c r="AP32" s="809"/>
    </row>
    <row r="33" spans="1:42" s="462" customFormat="1" ht="27" customHeight="1" thickBot="1">
      <c r="A33" s="761">
        <f t="shared" si="9"/>
        <v>45582</v>
      </c>
      <c r="B33" s="765">
        <f t="shared" si="0"/>
        <v>5</v>
      </c>
      <c r="C33" s="769"/>
      <c r="D33" s="705"/>
      <c r="E33" s="705"/>
      <c r="F33" s="708"/>
      <c r="G33" s="696">
        <f t="shared" si="10"/>
        <v>45613</v>
      </c>
      <c r="H33" s="766">
        <f t="shared" si="1"/>
        <v>1</v>
      </c>
      <c r="I33" s="770"/>
      <c r="J33" s="705"/>
      <c r="K33" s="705"/>
      <c r="L33" s="708"/>
      <c r="M33" s="700">
        <f t="shared" si="6"/>
        <v>45643</v>
      </c>
      <c r="N33" s="766">
        <f t="shared" si="2"/>
        <v>3</v>
      </c>
      <c r="O33" s="770"/>
      <c r="P33" s="705"/>
      <c r="Q33" s="705"/>
      <c r="R33" s="708"/>
      <c r="S33" s="1075">
        <f t="shared" si="11"/>
        <v>45674</v>
      </c>
      <c r="T33" s="1076">
        <f t="shared" si="3"/>
        <v>6</v>
      </c>
      <c r="U33" s="769"/>
      <c r="V33" s="705"/>
      <c r="W33" s="705"/>
      <c r="X33" s="708"/>
      <c r="Y33" s="696">
        <f t="shared" si="7"/>
        <v>45705</v>
      </c>
      <c r="Z33" s="766">
        <f t="shared" si="4"/>
        <v>2</v>
      </c>
      <c r="AA33" s="770"/>
      <c r="AB33" s="705"/>
      <c r="AC33" s="705"/>
      <c r="AD33" s="708"/>
      <c r="AE33" s="700">
        <f t="shared" si="8"/>
        <v>45733</v>
      </c>
      <c r="AF33" s="766">
        <f t="shared" si="5"/>
        <v>2</v>
      </c>
      <c r="AG33" s="770"/>
      <c r="AH33" s="705"/>
      <c r="AI33" s="705"/>
      <c r="AJ33" s="708"/>
      <c r="AL33" s="698" t="str">
        <f>IF(J11&lt;&gt;M11,"就不一","")</f>
        <v/>
      </c>
      <c r="AO33" s="808"/>
      <c r="AP33" s="809"/>
    </row>
    <row r="34" spans="1:42" s="462" customFormat="1" ht="27" customHeight="1" thickBot="1">
      <c r="A34" s="761">
        <f t="shared" si="9"/>
        <v>45583</v>
      </c>
      <c r="B34" s="765">
        <f t="shared" si="0"/>
        <v>6</v>
      </c>
      <c r="C34" s="769"/>
      <c r="D34" s="705"/>
      <c r="E34" s="705"/>
      <c r="F34" s="708"/>
      <c r="G34" s="696">
        <f t="shared" si="10"/>
        <v>45614</v>
      </c>
      <c r="H34" s="766">
        <f t="shared" si="1"/>
        <v>2</v>
      </c>
      <c r="I34" s="770"/>
      <c r="J34" s="705"/>
      <c r="K34" s="705"/>
      <c r="L34" s="708"/>
      <c r="M34" s="700">
        <f t="shared" si="6"/>
        <v>45644</v>
      </c>
      <c r="N34" s="765">
        <f t="shared" si="2"/>
        <v>4</v>
      </c>
      <c r="O34" s="768"/>
      <c r="P34" s="705"/>
      <c r="Q34" s="705"/>
      <c r="R34" s="708"/>
      <c r="S34" s="1075">
        <f t="shared" si="11"/>
        <v>45675</v>
      </c>
      <c r="T34" s="1076">
        <f t="shared" si="3"/>
        <v>7</v>
      </c>
      <c r="U34" s="769"/>
      <c r="V34" s="705"/>
      <c r="W34" s="705"/>
      <c r="X34" s="708"/>
      <c r="Y34" s="696">
        <f t="shared" si="7"/>
        <v>45706</v>
      </c>
      <c r="Z34" s="766">
        <f t="shared" si="4"/>
        <v>3</v>
      </c>
      <c r="AA34" s="770"/>
      <c r="AB34" s="705"/>
      <c r="AC34" s="705"/>
      <c r="AD34" s="708"/>
      <c r="AE34" s="700">
        <f t="shared" si="8"/>
        <v>45734</v>
      </c>
      <c r="AF34" s="765">
        <f t="shared" si="5"/>
        <v>3</v>
      </c>
      <c r="AG34" s="769"/>
      <c r="AH34" s="705"/>
      <c r="AI34" s="705"/>
      <c r="AJ34" s="708"/>
      <c r="AL34" s="699"/>
      <c r="AO34" s="808"/>
      <c r="AP34" s="809"/>
    </row>
    <row r="35" spans="1:42" s="462" customFormat="1" ht="27" customHeight="1" thickBot="1">
      <c r="A35" s="761">
        <f t="shared" si="9"/>
        <v>45584</v>
      </c>
      <c r="B35" s="765">
        <f t="shared" si="0"/>
        <v>7</v>
      </c>
      <c r="C35" s="768"/>
      <c r="D35" s="704"/>
      <c r="E35" s="704"/>
      <c r="F35" s="709"/>
      <c r="G35" s="696">
        <f t="shared" si="10"/>
        <v>45615</v>
      </c>
      <c r="H35" s="766">
        <f t="shared" si="1"/>
        <v>3</v>
      </c>
      <c r="I35" s="768"/>
      <c r="J35" s="704"/>
      <c r="K35" s="704"/>
      <c r="L35" s="709"/>
      <c r="M35" s="700">
        <f t="shared" si="6"/>
        <v>45645</v>
      </c>
      <c r="N35" s="766">
        <f t="shared" si="2"/>
        <v>5</v>
      </c>
      <c r="O35" s="768"/>
      <c r="P35" s="705"/>
      <c r="Q35" s="705"/>
      <c r="R35" s="708"/>
      <c r="S35" s="1075">
        <f t="shared" si="11"/>
        <v>45676</v>
      </c>
      <c r="T35" s="1076">
        <f t="shared" si="3"/>
        <v>1</v>
      </c>
      <c r="U35" s="768"/>
      <c r="V35" s="704"/>
      <c r="W35" s="704"/>
      <c r="X35" s="709"/>
      <c r="Y35" s="696">
        <f t="shared" si="7"/>
        <v>45707</v>
      </c>
      <c r="Z35" s="766">
        <f t="shared" si="4"/>
        <v>4</v>
      </c>
      <c r="AA35" s="768"/>
      <c r="AB35" s="704"/>
      <c r="AC35" s="704"/>
      <c r="AD35" s="709"/>
      <c r="AE35" s="700">
        <f t="shared" si="8"/>
        <v>45735</v>
      </c>
      <c r="AF35" s="766">
        <f t="shared" si="5"/>
        <v>4</v>
      </c>
      <c r="AG35" s="770"/>
      <c r="AH35" s="705"/>
      <c r="AI35" s="705"/>
      <c r="AJ35" s="708"/>
      <c r="AL35" s="698" t="str">
        <f>IF(($M$9+$M$10)&lt;$AR$3,"実訓不","")</f>
        <v>実訓不</v>
      </c>
      <c r="AO35" s="808"/>
      <c r="AP35" s="809"/>
    </row>
    <row r="36" spans="1:42" s="462" customFormat="1" ht="27" customHeight="1" thickBot="1">
      <c r="A36" s="761">
        <f t="shared" si="9"/>
        <v>45585</v>
      </c>
      <c r="B36" s="765">
        <f t="shared" si="0"/>
        <v>1</v>
      </c>
      <c r="C36" s="769"/>
      <c r="D36" s="705"/>
      <c r="E36" s="705"/>
      <c r="F36" s="708"/>
      <c r="G36" s="700">
        <f t="shared" si="10"/>
        <v>45616</v>
      </c>
      <c r="H36" s="765">
        <f t="shared" si="1"/>
        <v>4</v>
      </c>
      <c r="I36" s="769"/>
      <c r="J36" s="705"/>
      <c r="K36" s="705"/>
      <c r="L36" s="708"/>
      <c r="M36" s="700">
        <f t="shared" si="6"/>
        <v>45646</v>
      </c>
      <c r="N36" s="766">
        <f t="shared" si="2"/>
        <v>6</v>
      </c>
      <c r="O36" s="770"/>
      <c r="P36" s="705"/>
      <c r="Q36" s="705"/>
      <c r="R36" s="708"/>
      <c r="S36" s="1075">
        <f t="shared" si="11"/>
        <v>45677</v>
      </c>
      <c r="T36" s="1076">
        <f t="shared" si="3"/>
        <v>2</v>
      </c>
      <c r="U36" s="769"/>
      <c r="V36" s="705"/>
      <c r="W36" s="705"/>
      <c r="X36" s="708"/>
      <c r="Y36" s="700">
        <f t="shared" si="7"/>
        <v>45708</v>
      </c>
      <c r="Z36" s="765">
        <f t="shared" si="4"/>
        <v>5</v>
      </c>
      <c r="AA36" s="769"/>
      <c r="AB36" s="705"/>
      <c r="AC36" s="705"/>
      <c r="AD36" s="708"/>
      <c r="AE36" s="700">
        <f t="shared" si="8"/>
        <v>45736</v>
      </c>
      <c r="AF36" s="766">
        <f t="shared" si="5"/>
        <v>5</v>
      </c>
      <c r="AG36" s="770"/>
      <c r="AH36" s="705"/>
      <c r="AI36" s="705"/>
      <c r="AJ36" s="708"/>
      <c r="AL36" s="698" t="str">
        <f>IF(($M$9+$M$10)&gt;$AT$3,"実訓超","")</f>
        <v/>
      </c>
      <c r="AO36" s="808"/>
      <c r="AP36" s="809"/>
    </row>
    <row r="37" spans="1:42" s="462" customFormat="1" ht="27" customHeight="1" thickBot="1">
      <c r="A37" s="761">
        <f t="shared" si="9"/>
        <v>45586</v>
      </c>
      <c r="B37" s="765">
        <f t="shared" si="0"/>
        <v>2</v>
      </c>
      <c r="C37" s="769"/>
      <c r="D37" s="705"/>
      <c r="E37" s="705"/>
      <c r="F37" s="708"/>
      <c r="G37" s="696">
        <f t="shared" si="10"/>
        <v>45617</v>
      </c>
      <c r="H37" s="766">
        <f t="shared" si="1"/>
        <v>5</v>
      </c>
      <c r="I37" s="768"/>
      <c r="J37" s="704"/>
      <c r="K37" s="704"/>
      <c r="L37" s="709"/>
      <c r="M37" s="700">
        <f t="shared" si="6"/>
        <v>45647</v>
      </c>
      <c r="N37" s="766">
        <f t="shared" si="2"/>
        <v>7</v>
      </c>
      <c r="O37" s="770"/>
      <c r="P37" s="705"/>
      <c r="Q37" s="705"/>
      <c r="R37" s="708"/>
      <c r="S37" s="1075">
        <f t="shared" si="11"/>
        <v>45678</v>
      </c>
      <c r="T37" s="1076">
        <f t="shared" si="3"/>
        <v>3</v>
      </c>
      <c r="U37" s="769"/>
      <c r="V37" s="705"/>
      <c r="W37" s="705"/>
      <c r="X37" s="708"/>
      <c r="Y37" s="696">
        <f t="shared" si="7"/>
        <v>45709</v>
      </c>
      <c r="Z37" s="766">
        <f t="shared" si="4"/>
        <v>6</v>
      </c>
      <c r="AA37" s="768"/>
      <c r="AB37" s="704"/>
      <c r="AC37" s="704"/>
      <c r="AD37" s="709"/>
      <c r="AE37" s="700">
        <f t="shared" si="8"/>
        <v>45737</v>
      </c>
      <c r="AF37" s="766">
        <f t="shared" si="5"/>
        <v>6</v>
      </c>
      <c r="AG37" s="770"/>
      <c r="AH37" s="705"/>
      <c r="AI37" s="705"/>
      <c r="AJ37" s="708"/>
      <c r="AL37" s="698" t="str">
        <f>IF($M$11&lt;$AR$14,"就支不","")</f>
        <v>就支不</v>
      </c>
      <c r="AO37" s="808"/>
      <c r="AP37" s="809"/>
    </row>
    <row r="38" spans="1:42" s="462" customFormat="1" ht="27" customHeight="1" thickBot="1">
      <c r="A38" s="761">
        <f t="shared" si="9"/>
        <v>45587</v>
      </c>
      <c r="B38" s="765">
        <f t="shared" si="0"/>
        <v>3</v>
      </c>
      <c r="C38" s="769"/>
      <c r="D38" s="705"/>
      <c r="E38" s="705"/>
      <c r="F38" s="708"/>
      <c r="G38" s="696">
        <f t="shared" si="10"/>
        <v>45618</v>
      </c>
      <c r="H38" s="766">
        <f t="shared" si="1"/>
        <v>6</v>
      </c>
      <c r="I38" s="768"/>
      <c r="J38" s="704"/>
      <c r="K38" s="704"/>
      <c r="L38" s="709"/>
      <c r="M38" s="700">
        <f t="shared" si="6"/>
        <v>45648</v>
      </c>
      <c r="N38" s="765">
        <f t="shared" si="2"/>
        <v>1</v>
      </c>
      <c r="O38" s="768"/>
      <c r="P38" s="705"/>
      <c r="Q38" s="705"/>
      <c r="R38" s="708"/>
      <c r="S38" s="1075">
        <f t="shared" si="11"/>
        <v>45679</v>
      </c>
      <c r="T38" s="1076">
        <f t="shared" si="3"/>
        <v>4</v>
      </c>
      <c r="U38" s="769"/>
      <c r="V38" s="705"/>
      <c r="W38" s="705"/>
      <c r="X38" s="708"/>
      <c r="Y38" s="696">
        <f t="shared" si="7"/>
        <v>45710</v>
      </c>
      <c r="Z38" s="766">
        <f t="shared" si="4"/>
        <v>7</v>
      </c>
      <c r="AA38" s="768"/>
      <c r="AB38" s="704"/>
      <c r="AC38" s="704"/>
      <c r="AD38" s="709"/>
      <c r="AE38" s="700">
        <f t="shared" si="8"/>
        <v>45738</v>
      </c>
      <c r="AF38" s="765">
        <f t="shared" si="5"/>
        <v>7</v>
      </c>
      <c r="AG38" s="770"/>
      <c r="AH38" s="705"/>
      <c r="AI38" s="705"/>
      <c r="AJ38" s="708"/>
      <c r="AL38" s="698" t="str">
        <f>IF($M$11&gt;$AT$14,"就支超","")</f>
        <v/>
      </c>
      <c r="AO38" s="808"/>
      <c r="AP38" s="809"/>
    </row>
    <row r="39" spans="1:42" s="462" customFormat="1" ht="27" customHeight="1">
      <c r="A39" s="761">
        <f t="shared" si="9"/>
        <v>45588</v>
      </c>
      <c r="B39" s="765">
        <f t="shared" si="0"/>
        <v>4</v>
      </c>
      <c r="C39" s="769"/>
      <c r="D39" s="705"/>
      <c r="E39" s="705"/>
      <c r="F39" s="708"/>
      <c r="G39" s="700">
        <f t="shared" si="10"/>
        <v>45619</v>
      </c>
      <c r="H39" s="765">
        <f t="shared" si="1"/>
        <v>7</v>
      </c>
      <c r="I39" s="770"/>
      <c r="J39" s="705"/>
      <c r="K39" s="705"/>
      <c r="L39" s="708"/>
      <c r="M39" s="700">
        <f t="shared" si="6"/>
        <v>45649</v>
      </c>
      <c r="N39" s="765">
        <f t="shared" si="2"/>
        <v>2</v>
      </c>
      <c r="O39" s="768"/>
      <c r="P39" s="705"/>
      <c r="Q39" s="705"/>
      <c r="R39" s="708"/>
      <c r="S39" s="1075">
        <f t="shared" si="11"/>
        <v>45680</v>
      </c>
      <c r="T39" s="1076">
        <f t="shared" si="3"/>
        <v>5</v>
      </c>
      <c r="U39" s="769"/>
      <c r="V39" s="705"/>
      <c r="W39" s="705"/>
      <c r="X39" s="708"/>
      <c r="Y39" s="700">
        <f t="shared" si="7"/>
        <v>45711</v>
      </c>
      <c r="Z39" s="765">
        <f t="shared" si="4"/>
        <v>1</v>
      </c>
      <c r="AA39" s="770"/>
      <c r="AB39" s="705"/>
      <c r="AC39" s="705"/>
      <c r="AD39" s="708"/>
      <c r="AE39" s="700">
        <f t="shared" si="8"/>
        <v>45739</v>
      </c>
      <c r="AF39" s="765">
        <f t="shared" si="5"/>
        <v>1</v>
      </c>
      <c r="AG39" s="769"/>
      <c r="AH39" s="705"/>
      <c r="AI39" s="705"/>
      <c r="AJ39" s="708"/>
      <c r="AL39" s="747"/>
      <c r="AO39" s="808"/>
      <c r="AP39" s="809"/>
    </row>
    <row r="40" spans="1:42" s="462" customFormat="1" ht="27" customHeight="1">
      <c r="A40" s="761">
        <f t="shared" si="9"/>
        <v>45589</v>
      </c>
      <c r="B40" s="765">
        <f t="shared" si="0"/>
        <v>5</v>
      </c>
      <c r="C40" s="769"/>
      <c r="D40" s="705"/>
      <c r="E40" s="705"/>
      <c r="F40" s="708"/>
      <c r="G40" s="696">
        <f t="shared" si="10"/>
        <v>45620</v>
      </c>
      <c r="H40" s="766">
        <f t="shared" si="1"/>
        <v>1</v>
      </c>
      <c r="I40" s="769"/>
      <c r="J40" s="705"/>
      <c r="K40" s="705"/>
      <c r="L40" s="708"/>
      <c r="M40" s="700">
        <f t="shared" si="6"/>
        <v>45650</v>
      </c>
      <c r="N40" s="765">
        <f t="shared" si="2"/>
        <v>3</v>
      </c>
      <c r="O40" s="768"/>
      <c r="P40" s="705"/>
      <c r="Q40" s="705"/>
      <c r="R40" s="708"/>
      <c r="S40" s="1075">
        <f t="shared" si="11"/>
        <v>45681</v>
      </c>
      <c r="T40" s="1076">
        <f t="shared" si="3"/>
        <v>6</v>
      </c>
      <c r="U40" s="769"/>
      <c r="V40" s="705"/>
      <c r="W40" s="705"/>
      <c r="X40" s="708"/>
      <c r="Y40" s="696">
        <f t="shared" si="7"/>
        <v>45712</v>
      </c>
      <c r="Z40" s="766">
        <f t="shared" si="4"/>
        <v>2</v>
      </c>
      <c r="AA40" s="770"/>
      <c r="AB40" s="705"/>
      <c r="AC40" s="705"/>
      <c r="AD40" s="708"/>
      <c r="AE40" s="700">
        <f t="shared" si="8"/>
        <v>45740</v>
      </c>
      <c r="AF40" s="765">
        <f t="shared" si="5"/>
        <v>2</v>
      </c>
      <c r="AG40" s="769"/>
      <c r="AH40" s="705"/>
      <c r="AI40" s="705"/>
      <c r="AJ40" s="708"/>
      <c r="AL40" s="747"/>
      <c r="AO40" s="810"/>
      <c r="AP40" s="811"/>
    </row>
    <row r="41" spans="1:42" s="462" customFormat="1" ht="27" customHeight="1">
      <c r="A41" s="761">
        <f t="shared" si="9"/>
        <v>45590</v>
      </c>
      <c r="B41" s="765">
        <f t="shared" si="0"/>
        <v>6</v>
      </c>
      <c r="C41" s="769"/>
      <c r="D41" s="705"/>
      <c r="E41" s="705"/>
      <c r="F41" s="708"/>
      <c r="G41" s="696">
        <f t="shared" si="10"/>
        <v>45621</v>
      </c>
      <c r="H41" s="766">
        <f t="shared" si="1"/>
        <v>2</v>
      </c>
      <c r="I41" s="770"/>
      <c r="J41" s="705"/>
      <c r="K41" s="705"/>
      <c r="L41" s="708"/>
      <c r="M41" s="700">
        <f t="shared" si="6"/>
        <v>45651</v>
      </c>
      <c r="N41" s="765">
        <f t="shared" si="2"/>
        <v>4</v>
      </c>
      <c r="O41" s="769"/>
      <c r="P41" s="705"/>
      <c r="Q41" s="705"/>
      <c r="R41" s="708"/>
      <c r="S41" s="1075">
        <f t="shared" si="11"/>
        <v>45682</v>
      </c>
      <c r="T41" s="1076">
        <f t="shared" si="3"/>
        <v>7</v>
      </c>
      <c r="U41" s="769"/>
      <c r="V41" s="705"/>
      <c r="W41" s="705"/>
      <c r="X41" s="708"/>
      <c r="Y41" s="696">
        <f t="shared" si="7"/>
        <v>45713</v>
      </c>
      <c r="Z41" s="766">
        <f t="shared" si="4"/>
        <v>3</v>
      </c>
      <c r="AA41" s="770"/>
      <c r="AB41" s="705"/>
      <c r="AC41" s="705"/>
      <c r="AD41" s="708"/>
      <c r="AE41" s="700">
        <f t="shared" si="8"/>
        <v>45741</v>
      </c>
      <c r="AF41" s="765">
        <f t="shared" si="5"/>
        <v>3</v>
      </c>
      <c r="AG41" s="769"/>
      <c r="AH41" s="705"/>
      <c r="AI41" s="705"/>
      <c r="AJ41" s="708"/>
      <c r="AL41" s="747"/>
      <c r="AO41" s="810"/>
      <c r="AP41" s="811"/>
    </row>
    <row r="42" spans="1:42" s="462" customFormat="1" ht="27" customHeight="1">
      <c r="A42" s="761">
        <f t="shared" si="9"/>
        <v>45591</v>
      </c>
      <c r="B42" s="765">
        <f t="shared" si="0"/>
        <v>7</v>
      </c>
      <c r="C42" s="768"/>
      <c r="D42" s="704"/>
      <c r="E42" s="704"/>
      <c r="F42" s="709"/>
      <c r="G42" s="696">
        <f t="shared" si="10"/>
        <v>45622</v>
      </c>
      <c r="H42" s="766">
        <f t="shared" si="1"/>
        <v>3</v>
      </c>
      <c r="I42" s="770"/>
      <c r="J42" s="705"/>
      <c r="K42" s="705"/>
      <c r="L42" s="708"/>
      <c r="M42" s="700">
        <f t="shared" si="6"/>
        <v>45652</v>
      </c>
      <c r="N42" s="765">
        <f t="shared" si="2"/>
        <v>5</v>
      </c>
      <c r="O42" s="769"/>
      <c r="P42" s="705"/>
      <c r="Q42" s="705"/>
      <c r="R42" s="708"/>
      <c r="S42" s="1075">
        <f t="shared" si="11"/>
        <v>45683</v>
      </c>
      <c r="T42" s="1076">
        <f t="shared" si="3"/>
        <v>1</v>
      </c>
      <c r="U42" s="768"/>
      <c r="V42" s="704"/>
      <c r="W42" s="704"/>
      <c r="X42" s="709"/>
      <c r="Y42" s="696">
        <f t="shared" si="7"/>
        <v>45714</v>
      </c>
      <c r="Z42" s="766">
        <f t="shared" si="4"/>
        <v>4</v>
      </c>
      <c r="AA42" s="770"/>
      <c r="AB42" s="705"/>
      <c r="AC42" s="705"/>
      <c r="AD42" s="708"/>
      <c r="AE42" s="700">
        <f t="shared" si="8"/>
        <v>45742</v>
      </c>
      <c r="AF42" s="765">
        <f t="shared" si="5"/>
        <v>4</v>
      </c>
      <c r="AG42" s="769"/>
      <c r="AH42" s="705"/>
      <c r="AI42" s="705"/>
      <c r="AJ42" s="708"/>
      <c r="AL42" s="747"/>
      <c r="AO42" s="810"/>
      <c r="AP42" s="811"/>
    </row>
    <row r="43" spans="1:42" s="462" customFormat="1" ht="27" customHeight="1">
      <c r="A43" s="761">
        <f t="shared" si="9"/>
        <v>45592</v>
      </c>
      <c r="B43" s="765">
        <f t="shared" si="0"/>
        <v>1</v>
      </c>
      <c r="C43" s="768"/>
      <c r="D43" s="704"/>
      <c r="E43" s="704"/>
      <c r="F43" s="709"/>
      <c r="G43" s="696">
        <f t="shared" si="10"/>
        <v>45623</v>
      </c>
      <c r="H43" s="766">
        <f t="shared" si="1"/>
        <v>4</v>
      </c>
      <c r="I43" s="770"/>
      <c r="J43" s="705"/>
      <c r="K43" s="705"/>
      <c r="L43" s="708"/>
      <c r="M43" s="700">
        <f t="shared" si="6"/>
        <v>45653</v>
      </c>
      <c r="N43" s="765">
        <f>WEEKDAY(M43)</f>
        <v>6</v>
      </c>
      <c r="O43" s="769" t="s">
        <v>1163</v>
      </c>
      <c r="P43" s="705"/>
      <c r="Q43" s="705"/>
      <c r="R43" s="708"/>
      <c r="S43" s="1075">
        <f t="shared" si="11"/>
        <v>45684</v>
      </c>
      <c r="T43" s="1076">
        <f t="shared" si="3"/>
        <v>2</v>
      </c>
      <c r="U43" s="768"/>
      <c r="V43" s="704"/>
      <c r="W43" s="704"/>
      <c r="X43" s="709"/>
      <c r="Y43" s="696">
        <f t="shared" si="7"/>
        <v>45715</v>
      </c>
      <c r="Z43" s="766">
        <f t="shared" si="4"/>
        <v>5</v>
      </c>
      <c r="AA43" s="770"/>
      <c r="AB43" s="705"/>
      <c r="AC43" s="705"/>
      <c r="AD43" s="708"/>
      <c r="AE43" s="700">
        <f t="shared" si="8"/>
        <v>45743</v>
      </c>
      <c r="AF43" s="765">
        <f>WEEKDAY(AE43)</f>
        <v>5</v>
      </c>
      <c r="AG43" s="769"/>
      <c r="AH43" s="705"/>
      <c r="AI43" s="705"/>
      <c r="AJ43" s="708"/>
      <c r="AL43" s="699"/>
      <c r="AO43" s="810"/>
      <c r="AP43" s="811"/>
    </row>
    <row r="44" spans="1:42" s="462" customFormat="1" ht="27" customHeight="1">
      <c r="A44" s="761">
        <f t="shared" si="9"/>
        <v>45593</v>
      </c>
      <c r="B44" s="765">
        <f t="shared" si="0"/>
        <v>2</v>
      </c>
      <c r="C44" s="769"/>
      <c r="D44" s="705"/>
      <c r="E44" s="705"/>
      <c r="F44" s="708"/>
      <c r="G44" s="696">
        <f t="shared" si="10"/>
        <v>45624</v>
      </c>
      <c r="H44" s="766">
        <f t="shared" si="1"/>
        <v>5</v>
      </c>
      <c r="I44" s="770"/>
      <c r="J44" s="705"/>
      <c r="K44" s="705"/>
      <c r="L44" s="708"/>
      <c r="M44" s="700">
        <f t="shared" si="6"/>
        <v>45654</v>
      </c>
      <c r="N44" s="765">
        <f>WEEKDAY(M44)</f>
        <v>7</v>
      </c>
      <c r="O44" s="769"/>
      <c r="P44" s="705"/>
      <c r="Q44" s="705"/>
      <c r="R44" s="708"/>
      <c r="S44" s="1075">
        <f t="shared" si="11"/>
        <v>45685</v>
      </c>
      <c r="T44" s="1076">
        <f t="shared" si="3"/>
        <v>3</v>
      </c>
      <c r="U44" s="769"/>
      <c r="V44" s="705"/>
      <c r="W44" s="705"/>
      <c r="X44" s="708"/>
      <c r="Y44" s="696">
        <f t="shared" si="7"/>
        <v>45716</v>
      </c>
      <c r="Z44" s="766">
        <f t="shared" si="4"/>
        <v>6</v>
      </c>
      <c r="AA44" s="770"/>
      <c r="AB44" s="705"/>
      <c r="AC44" s="705"/>
      <c r="AD44" s="708"/>
      <c r="AE44" s="700">
        <f t="shared" si="8"/>
        <v>45744</v>
      </c>
      <c r="AF44" s="765">
        <f>WEEKDAY(AE44)</f>
        <v>6</v>
      </c>
      <c r="AG44" s="769"/>
      <c r="AH44" s="705"/>
      <c r="AI44" s="705"/>
      <c r="AJ44" s="708"/>
      <c r="AL44" s="754"/>
      <c r="AN44" s="701"/>
      <c r="AO44" s="810"/>
      <c r="AP44" s="811"/>
    </row>
    <row r="45" spans="1:42" s="462" customFormat="1" ht="27" customHeight="1">
      <c r="A45" s="762">
        <f t="shared" si="9"/>
        <v>45594</v>
      </c>
      <c r="B45" s="766">
        <f t="shared" si="0"/>
        <v>3</v>
      </c>
      <c r="C45" s="771"/>
      <c r="D45" s="704"/>
      <c r="E45" s="704"/>
      <c r="F45" s="709"/>
      <c r="G45" s="696">
        <f t="shared" si="10"/>
        <v>45625</v>
      </c>
      <c r="H45" s="766">
        <f t="shared" si="1"/>
        <v>6</v>
      </c>
      <c r="I45" s="770"/>
      <c r="J45" s="705"/>
      <c r="K45" s="705"/>
      <c r="L45" s="708"/>
      <c r="M45" s="700">
        <f t="shared" si="6"/>
        <v>45655</v>
      </c>
      <c r="N45" s="765">
        <f t="shared" ref="N45:N47" si="12">WEEKDAY(M45)</f>
        <v>1</v>
      </c>
      <c r="O45" s="769"/>
      <c r="P45" s="705"/>
      <c r="Q45" s="705"/>
      <c r="R45" s="708"/>
      <c r="S45" s="1077">
        <f t="shared" si="11"/>
        <v>45686</v>
      </c>
      <c r="T45" s="1078">
        <f t="shared" si="3"/>
        <v>4</v>
      </c>
      <c r="U45" s="771"/>
      <c r="V45" s="704"/>
      <c r="W45" s="704"/>
      <c r="X45" s="709"/>
      <c r="Y45" s="696">
        <f t="shared" si="7"/>
        <v>45717</v>
      </c>
      <c r="Z45" s="766">
        <f t="shared" si="4"/>
        <v>7</v>
      </c>
      <c r="AA45" s="770"/>
      <c r="AB45" s="705"/>
      <c r="AC45" s="705"/>
      <c r="AD45" s="708"/>
      <c r="AE45" s="700">
        <f t="shared" si="8"/>
        <v>45745</v>
      </c>
      <c r="AF45" s="765">
        <f t="shared" ref="AF45:AF47" si="13">WEEKDAY(AE45)</f>
        <v>7</v>
      </c>
      <c r="AG45" s="769"/>
      <c r="AH45" s="705"/>
      <c r="AI45" s="705"/>
      <c r="AJ45" s="708"/>
      <c r="AL45" s="754"/>
      <c r="AO45" s="810"/>
      <c r="AP45" s="811"/>
    </row>
    <row r="46" spans="1:42" s="462" customFormat="1" ht="27" customHeight="1">
      <c r="A46" s="761">
        <f t="shared" si="9"/>
        <v>45595</v>
      </c>
      <c r="B46" s="765">
        <f t="shared" si="0"/>
        <v>4</v>
      </c>
      <c r="C46" s="769"/>
      <c r="D46" s="705"/>
      <c r="E46" s="705"/>
      <c r="F46" s="708"/>
      <c r="G46" s="696">
        <f t="shared" si="10"/>
        <v>45626</v>
      </c>
      <c r="H46" s="766">
        <f t="shared" si="1"/>
        <v>7</v>
      </c>
      <c r="I46" s="770"/>
      <c r="J46" s="705"/>
      <c r="K46" s="705"/>
      <c r="L46" s="708"/>
      <c r="M46" s="700">
        <f t="shared" si="6"/>
        <v>45656</v>
      </c>
      <c r="N46" s="765">
        <f t="shared" si="12"/>
        <v>2</v>
      </c>
      <c r="O46" s="769"/>
      <c r="P46" s="705"/>
      <c r="Q46" s="705"/>
      <c r="R46" s="708"/>
      <c r="S46" s="1075">
        <f t="shared" si="11"/>
        <v>45687</v>
      </c>
      <c r="T46" s="1076">
        <f t="shared" si="3"/>
        <v>5</v>
      </c>
      <c r="U46" s="769"/>
      <c r="V46" s="705"/>
      <c r="W46" s="705"/>
      <c r="X46" s="708"/>
      <c r="Y46" s="696">
        <f t="shared" si="7"/>
        <v>45718</v>
      </c>
      <c r="Z46" s="766">
        <f t="shared" si="4"/>
        <v>1</v>
      </c>
      <c r="AA46" s="770"/>
      <c r="AB46" s="705"/>
      <c r="AC46" s="705"/>
      <c r="AD46" s="708"/>
      <c r="AE46" s="700">
        <f t="shared" si="8"/>
        <v>45746</v>
      </c>
      <c r="AF46" s="765">
        <f t="shared" si="13"/>
        <v>1</v>
      </c>
      <c r="AG46" s="769"/>
      <c r="AH46" s="705"/>
      <c r="AI46" s="705"/>
      <c r="AJ46" s="708"/>
      <c r="AL46" s="699"/>
      <c r="AO46" s="810"/>
      <c r="AP46" s="811"/>
    </row>
    <row r="47" spans="1:42" s="462" customFormat="1" ht="27" customHeight="1">
      <c r="A47" s="761">
        <f t="shared" si="9"/>
        <v>45596</v>
      </c>
      <c r="B47" s="765">
        <f t="shared" si="0"/>
        <v>5</v>
      </c>
      <c r="C47" s="769"/>
      <c r="D47" s="705"/>
      <c r="E47" s="705"/>
      <c r="F47" s="708"/>
      <c r="G47" s="700">
        <f t="shared" si="10"/>
        <v>45627</v>
      </c>
      <c r="H47" s="765">
        <f t="shared" si="1"/>
        <v>1</v>
      </c>
      <c r="I47" s="826"/>
      <c r="J47" s="827"/>
      <c r="K47" s="827"/>
      <c r="L47" s="821"/>
      <c r="M47" s="700">
        <f t="shared" si="6"/>
        <v>45657</v>
      </c>
      <c r="N47" s="765">
        <f t="shared" si="12"/>
        <v>3</v>
      </c>
      <c r="O47" s="769"/>
      <c r="P47" s="705"/>
      <c r="Q47" s="705"/>
      <c r="R47" s="708"/>
      <c r="S47" s="1075">
        <f t="shared" si="11"/>
        <v>45688</v>
      </c>
      <c r="T47" s="1076">
        <f t="shared" si="3"/>
        <v>6</v>
      </c>
      <c r="U47" s="769"/>
      <c r="V47" s="705"/>
      <c r="W47" s="705"/>
      <c r="X47" s="708"/>
      <c r="Y47" s="700">
        <f t="shared" si="7"/>
        <v>45719</v>
      </c>
      <c r="Z47" s="765">
        <f t="shared" si="4"/>
        <v>2</v>
      </c>
      <c r="AA47" s="826"/>
      <c r="AB47" s="827"/>
      <c r="AC47" s="827"/>
      <c r="AD47" s="821"/>
      <c r="AE47" s="700">
        <f t="shared" si="8"/>
        <v>45747</v>
      </c>
      <c r="AF47" s="765">
        <f t="shared" si="13"/>
        <v>2</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11</v>
      </c>
      <c r="N1" s="68"/>
      <c r="O1" s="69" t="s">
        <v>29</v>
      </c>
      <c r="P1" s="69"/>
      <c r="Q1" s="69"/>
      <c r="R1" s="68"/>
      <c r="S1" s="68"/>
      <c r="T1" s="68"/>
      <c r="U1" s="69"/>
      <c r="V1" s="69"/>
      <c r="W1" s="69"/>
      <c r="X1" s="68"/>
      <c r="Y1" s="68"/>
      <c r="Z1" s="68"/>
      <c r="AA1" s="69"/>
      <c r="AB1" s="69"/>
      <c r="AC1" s="69"/>
      <c r="AD1" s="68"/>
      <c r="AE1" s="70">
        <f>MONTH($AO$3)</f>
        <v>11</v>
      </c>
      <c r="AF1" s="68"/>
      <c r="AG1" s="69" t="s">
        <v>29</v>
      </c>
      <c r="AH1" s="69"/>
      <c r="AI1" s="69"/>
      <c r="AJ1" s="68"/>
    </row>
    <row r="2" spans="1:47" ht="15" customHeight="1" thickBot="1">
      <c r="A2" s="72"/>
      <c r="B2" s="455" t="s">
        <v>463</v>
      </c>
      <c r="C2" s="1291">
        <v>45597</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401</v>
      </c>
      <c r="AR2" s="461">
        <f>VLOOKUP(O2,祝日!K3:S25,2,FALSE)</f>
        <v>3</v>
      </c>
      <c r="AS2" s="449" t="s">
        <v>466</v>
      </c>
    </row>
    <row r="3" spans="1:47" ht="15" customHeight="1" thickBot="1">
      <c r="A3" s="74"/>
      <c r="B3" s="455" t="s">
        <v>464</v>
      </c>
      <c r="C3" s="1291">
        <v>45688</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45597</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45688</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令和6年12月1日から令和7年1月15日までの期間で、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11</v>
      </c>
      <c r="B16" s="1873"/>
      <c r="C16" s="1874"/>
      <c r="D16" s="756" t="s">
        <v>445</v>
      </c>
      <c r="E16" s="757" t="s">
        <v>447</v>
      </c>
      <c r="F16" s="758" t="s">
        <v>449</v>
      </c>
      <c r="G16" s="1872">
        <f>MONTH(G17)</f>
        <v>12</v>
      </c>
      <c r="H16" s="1873"/>
      <c r="I16" s="1874"/>
      <c r="J16" s="756" t="s">
        <v>444</v>
      </c>
      <c r="K16" s="756" t="s">
        <v>446</v>
      </c>
      <c r="L16" s="759" t="s">
        <v>448</v>
      </c>
      <c r="M16" s="1872">
        <f>MONTH(M17)</f>
        <v>1</v>
      </c>
      <c r="N16" s="1873"/>
      <c r="O16" s="1874"/>
      <c r="P16" s="756" t="s">
        <v>444</v>
      </c>
      <c r="Q16" s="756" t="s">
        <v>446</v>
      </c>
      <c r="R16" s="758" t="s">
        <v>448</v>
      </c>
      <c r="S16" s="1872">
        <f>MONTH(S17)</f>
        <v>2</v>
      </c>
      <c r="T16" s="1873"/>
      <c r="U16" s="1874"/>
      <c r="V16" s="756" t="s">
        <v>445</v>
      </c>
      <c r="W16" s="757" t="s">
        <v>447</v>
      </c>
      <c r="X16" s="758" t="s">
        <v>449</v>
      </c>
      <c r="Y16" s="1872">
        <f>MONTH(Y17)</f>
        <v>3</v>
      </c>
      <c r="Z16" s="1873"/>
      <c r="AA16" s="1874"/>
      <c r="AB16" s="756" t="s">
        <v>444</v>
      </c>
      <c r="AC16" s="756" t="s">
        <v>446</v>
      </c>
      <c r="AD16" s="759" t="s">
        <v>448</v>
      </c>
      <c r="AE16" s="1872">
        <f>MONTH(AE17)</f>
        <v>4</v>
      </c>
      <c r="AF16" s="1873"/>
      <c r="AG16" s="1874"/>
      <c r="AH16" s="756" t="s">
        <v>444</v>
      </c>
      <c r="AI16" s="756" t="s">
        <v>446</v>
      </c>
      <c r="AJ16" s="758" t="s">
        <v>448</v>
      </c>
      <c r="AL16" s="456" t="s">
        <v>459</v>
      </c>
      <c r="AM16" s="464" t="s">
        <v>468</v>
      </c>
      <c r="AO16" s="806"/>
      <c r="AP16" s="807"/>
    </row>
    <row r="17" spans="1:42" s="462" customFormat="1" ht="27" customHeight="1" thickTop="1" thickBot="1">
      <c r="A17" s="760">
        <f>AO3</f>
        <v>45597</v>
      </c>
      <c r="B17" s="764">
        <f t="shared" ref="B17:B47" si="0">WEEKDAY(A17)</f>
        <v>6</v>
      </c>
      <c r="C17" s="775" t="s">
        <v>688</v>
      </c>
      <c r="D17" s="782"/>
      <c r="E17" s="782"/>
      <c r="F17" s="783"/>
      <c r="G17" s="767">
        <f>DATE(YEAR($A$17),MONTH($A$17)+1,DAY($A$17))</f>
        <v>45627</v>
      </c>
      <c r="H17" s="764">
        <f t="shared" ref="H17:H47" si="1">WEEKDAY(G17)</f>
        <v>1</v>
      </c>
      <c r="I17" s="775"/>
      <c r="J17" s="776"/>
      <c r="K17" s="776"/>
      <c r="L17" s="777"/>
      <c r="M17" s="774">
        <f>DATE(YEAR($A$17),MONTH($A$17)+2,DAY($A$17))</f>
        <v>45658</v>
      </c>
      <c r="N17" s="780">
        <f t="shared" ref="N17:N42" si="2">WEEKDAY(M17)</f>
        <v>4</v>
      </c>
      <c r="O17" s="781"/>
      <c r="P17" s="782"/>
      <c r="Q17" s="782"/>
      <c r="R17" s="783"/>
      <c r="S17" s="1073">
        <f>DATE(YEAR($A$17),MONTH($A$17)+3,DAY($A$17))</f>
        <v>45689</v>
      </c>
      <c r="T17" s="1074">
        <f t="shared" ref="T17:T47" si="3">WEEKDAY(S17)</f>
        <v>7</v>
      </c>
      <c r="U17" s="775"/>
      <c r="V17" s="782"/>
      <c r="W17" s="782"/>
      <c r="X17" s="783"/>
      <c r="Y17" s="767">
        <f>DATE(YEAR($A$17),MONTH($A$17)+4,DAY($A$17))</f>
        <v>45717</v>
      </c>
      <c r="Z17" s="764">
        <f t="shared" ref="Z17:Z47" si="4">WEEKDAY(Y17)</f>
        <v>7</v>
      </c>
      <c r="AA17" s="775"/>
      <c r="AB17" s="776"/>
      <c r="AC17" s="776"/>
      <c r="AD17" s="777"/>
      <c r="AE17" s="774">
        <f>DATE(YEAR($A$17),MONTH($A$17)+5,DAY($A$17))</f>
        <v>45748</v>
      </c>
      <c r="AF17" s="780">
        <f t="shared" ref="AF17:AF42" si="5">WEEKDAY(AE17)</f>
        <v>3</v>
      </c>
      <c r="AG17" s="781"/>
      <c r="AH17" s="782"/>
      <c r="AI17" s="782"/>
      <c r="AJ17" s="783"/>
      <c r="AL17" s="695" t="str">
        <f>IF(OR($C$55&lt;$AR$4,$C$49&lt;$AR$7)=TRUE,"月1不","")</f>
        <v>月1不</v>
      </c>
      <c r="AO17" s="808"/>
      <c r="AP17" s="809"/>
    </row>
    <row r="18" spans="1:42" s="462" customFormat="1" ht="27" customHeight="1" thickBot="1">
      <c r="A18" s="697">
        <f>A17+1</f>
        <v>45598</v>
      </c>
      <c r="B18" s="765">
        <f t="shared" si="0"/>
        <v>7</v>
      </c>
      <c r="C18" s="768"/>
      <c r="D18" s="704"/>
      <c r="E18" s="704"/>
      <c r="F18" s="708"/>
      <c r="G18" s="696">
        <f>G17+1</f>
        <v>45628</v>
      </c>
      <c r="H18" s="766">
        <f t="shared" si="1"/>
        <v>2</v>
      </c>
      <c r="I18" s="770"/>
      <c r="J18" s="705"/>
      <c r="K18" s="705"/>
      <c r="L18" s="708"/>
      <c r="M18" s="700">
        <f t="shared" ref="M18:M47" si="6">M17+1</f>
        <v>45659</v>
      </c>
      <c r="N18" s="766">
        <f t="shared" si="2"/>
        <v>5</v>
      </c>
      <c r="O18" s="770"/>
      <c r="P18" s="705"/>
      <c r="Q18" s="705"/>
      <c r="R18" s="708"/>
      <c r="S18" s="1075">
        <f>S17+1</f>
        <v>45690</v>
      </c>
      <c r="T18" s="1076">
        <f t="shared" si="3"/>
        <v>1</v>
      </c>
      <c r="U18" s="768"/>
      <c r="V18" s="704"/>
      <c r="W18" s="704"/>
      <c r="X18" s="708"/>
      <c r="Y18" s="696">
        <f t="shared" ref="Y18:Y47" si="7">Y17+1</f>
        <v>45718</v>
      </c>
      <c r="Z18" s="766">
        <f t="shared" si="4"/>
        <v>1</v>
      </c>
      <c r="AA18" s="770"/>
      <c r="AB18" s="705"/>
      <c r="AC18" s="705"/>
      <c r="AD18" s="708"/>
      <c r="AE18" s="700">
        <f t="shared" ref="AE18:AE47" si="8">AE17+1</f>
        <v>45749</v>
      </c>
      <c r="AF18" s="766">
        <f t="shared" si="5"/>
        <v>4</v>
      </c>
      <c r="AG18" s="770"/>
      <c r="AH18" s="705"/>
      <c r="AI18" s="705"/>
      <c r="AJ18" s="708"/>
      <c r="AL18" s="695" t="str">
        <f>IF(OR($I$55&lt;$AR$4,$I$49&lt;$AR$7)=TRUE,"月2不","")</f>
        <v>月2不</v>
      </c>
      <c r="AO18" s="808"/>
      <c r="AP18" s="809"/>
    </row>
    <row r="19" spans="1:42" s="462" customFormat="1" ht="27" customHeight="1" thickBot="1">
      <c r="A19" s="761">
        <f t="shared" ref="A19:A47" si="9">A18+1</f>
        <v>45599</v>
      </c>
      <c r="B19" s="765">
        <f t="shared" si="0"/>
        <v>1</v>
      </c>
      <c r="C19" s="769"/>
      <c r="D19" s="705"/>
      <c r="E19" s="705"/>
      <c r="F19" s="708"/>
      <c r="G19" s="696">
        <f t="shared" ref="G19:G47" si="10">G18+1</f>
        <v>45629</v>
      </c>
      <c r="H19" s="766">
        <f t="shared" si="1"/>
        <v>3</v>
      </c>
      <c r="I19" s="770"/>
      <c r="J19" s="705"/>
      <c r="K19" s="705"/>
      <c r="L19" s="708"/>
      <c r="M19" s="700">
        <f t="shared" si="6"/>
        <v>45660</v>
      </c>
      <c r="N19" s="766">
        <f t="shared" si="2"/>
        <v>6</v>
      </c>
      <c r="O19" s="770"/>
      <c r="P19" s="705"/>
      <c r="Q19" s="705"/>
      <c r="R19" s="708"/>
      <c r="S19" s="1075">
        <f t="shared" ref="S19:S47" si="11">S18+1</f>
        <v>45691</v>
      </c>
      <c r="T19" s="1076">
        <f t="shared" si="3"/>
        <v>2</v>
      </c>
      <c r="U19" s="769"/>
      <c r="V19" s="705"/>
      <c r="W19" s="705"/>
      <c r="X19" s="708"/>
      <c r="Y19" s="696">
        <f t="shared" si="7"/>
        <v>45719</v>
      </c>
      <c r="Z19" s="766">
        <f t="shared" si="4"/>
        <v>2</v>
      </c>
      <c r="AA19" s="770"/>
      <c r="AB19" s="705"/>
      <c r="AC19" s="705"/>
      <c r="AD19" s="708"/>
      <c r="AE19" s="700">
        <f t="shared" si="8"/>
        <v>45750</v>
      </c>
      <c r="AF19" s="766">
        <f t="shared" si="5"/>
        <v>5</v>
      </c>
      <c r="AG19" s="770"/>
      <c r="AH19" s="705"/>
      <c r="AI19" s="705"/>
      <c r="AJ19" s="708"/>
      <c r="AL19" s="695" t="str">
        <f>IF(OR($O$55&lt;$AR$4,$O$49&lt;$AR$7)=TRUE,"月3不","")</f>
        <v>月3不</v>
      </c>
      <c r="AO19" s="808"/>
      <c r="AP19" s="809"/>
    </row>
    <row r="20" spans="1:42" s="462" customFormat="1" ht="27" customHeight="1" thickBot="1">
      <c r="A20" s="761">
        <f t="shared" si="9"/>
        <v>45600</v>
      </c>
      <c r="B20" s="765">
        <f t="shared" si="0"/>
        <v>2</v>
      </c>
      <c r="C20" s="769"/>
      <c r="D20" s="705"/>
      <c r="E20" s="705"/>
      <c r="F20" s="708"/>
      <c r="G20" s="696">
        <f t="shared" si="10"/>
        <v>45630</v>
      </c>
      <c r="H20" s="766">
        <f t="shared" si="1"/>
        <v>4</v>
      </c>
      <c r="I20" s="770"/>
      <c r="J20" s="705"/>
      <c r="K20" s="705"/>
      <c r="L20" s="708"/>
      <c r="M20" s="700">
        <f t="shared" si="6"/>
        <v>45661</v>
      </c>
      <c r="N20" s="766">
        <f t="shared" si="2"/>
        <v>7</v>
      </c>
      <c r="O20" s="770"/>
      <c r="P20" s="705"/>
      <c r="Q20" s="705"/>
      <c r="R20" s="708"/>
      <c r="S20" s="1075">
        <f t="shared" si="11"/>
        <v>45692</v>
      </c>
      <c r="T20" s="1076">
        <f t="shared" si="3"/>
        <v>3</v>
      </c>
      <c r="U20" s="769"/>
      <c r="V20" s="705"/>
      <c r="W20" s="705"/>
      <c r="X20" s="708"/>
      <c r="Y20" s="696">
        <f t="shared" si="7"/>
        <v>45720</v>
      </c>
      <c r="Z20" s="766">
        <f t="shared" si="4"/>
        <v>3</v>
      </c>
      <c r="AA20" s="770"/>
      <c r="AB20" s="705"/>
      <c r="AC20" s="705"/>
      <c r="AD20" s="708"/>
      <c r="AE20" s="700">
        <f t="shared" si="8"/>
        <v>45751</v>
      </c>
      <c r="AF20" s="766">
        <f t="shared" si="5"/>
        <v>6</v>
      </c>
      <c r="AG20" s="770"/>
      <c r="AH20" s="705"/>
      <c r="AI20" s="705"/>
      <c r="AJ20" s="708"/>
      <c r="AL20" s="695" t="str">
        <f>IF(AND(DATE(YEAR($A$17),MONTH($A$17)+3,DAY($A$17))&lt;$C$3,OR($U$55&lt;$AR$4,$U$49&lt;$AR$7)=TRUE),"月4不","")</f>
        <v/>
      </c>
      <c r="AO20" s="808"/>
      <c r="AP20" s="809"/>
    </row>
    <row r="21" spans="1:42" s="462" customFormat="1" ht="27" customHeight="1" thickBot="1">
      <c r="A21" s="761">
        <f t="shared" si="9"/>
        <v>45601</v>
      </c>
      <c r="B21" s="765">
        <f t="shared" si="0"/>
        <v>3</v>
      </c>
      <c r="C21" s="769"/>
      <c r="D21" s="705"/>
      <c r="E21" s="705"/>
      <c r="F21" s="708"/>
      <c r="G21" s="696">
        <f t="shared" si="10"/>
        <v>45631</v>
      </c>
      <c r="H21" s="766">
        <f t="shared" si="1"/>
        <v>5</v>
      </c>
      <c r="I21" s="770"/>
      <c r="J21" s="705"/>
      <c r="K21" s="705"/>
      <c r="L21" s="708"/>
      <c r="M21" s="700">
        <f t="shared" si="6"/>
        <v>45662</v>
      </c>
      <c r="N21" s="766">
        <f t="shared" si="2"/>
        <v>1</v>
      </c>
      <c r="O21" s="770"/>
      <c r="P21" s="705"/>
      <c r="Q21" s="705"/>
      <c r="R21" s="708"/>
      <c r="S21" s="1075">
        <f t="shared" si="11"/>
        <v>45693</v>
      </c>
      <c r="T21" s="1076">
        <f t="shared" si="3"/>
        <v>4</v>
      </c>
      <c r="U21" s="769"/>
      <c r="V21" s="705"/>
      <c r="W21" s="705"/>
      <c r="X21" s="708"/>
      <c r="Y21" s="696">
        <f t="shared" si="7"/>
        <v>45721</v>
      </c>
      <c r="Z21" s="766">
        <f t="shared" si="4"/>
        <v>4</v>
      </c>
      <c r="AA21" s="770"/>
      <c r="AB21" s="705"/>
      <c r="AC21" s="705"/>
      <c r="AD21" s="708"/>
      <c r="AE21" s="700">
        <f t="shared" si="8"/>
        <v>45752</v>
      </c>
      <c r="AF21" s="766">
        <f t="shared" si="5"/>
        <v>7</v>
      </c>
      <c r="AG21" s="770"/>
      <c r="AH21" s="705"/>
      <c r="AI21" s="705"/>
      <c r="AJ21" s="708"/>
      <c r="AL21" s="695" t="str">
        <f>IF(AND(DATE(YEAR($A$17),MONTH($A$17)+4,DAY($A$17))&lt;$C$3,OR($AA$55&lt;$AR$4,$AA$49&lt;$AR$7)=TRUE),"月5不","")</f>
        <v/>
      </c>
      <c r="AO21" s="808"/>
      <c r="AP21" s="809"/>
    </row>
    <row r="22" spans="1:42" s="462" customFormat="1" ht="27" customHeight="1" thickBot="1">
      <c r="A22" s="761">
        <f t="shared" si="9"/>
        <v>45602</v>
      </c>
      <c r="B22" s="765">
        <f t="shared" si="0"/>
        <v>4</v>
      </c>
      <c r="C22" s="769"/>
      <c r="D22" s="705"/>
      <c r="E22" s="705"/>
      <c r="F22" s="708"/>
      <c r="G22" s="696">
        <f t="shared" si="10"/>
        <v>45632</v>
      </c>
      <c r="H22" s="766">
        <f t="shared" si="1"/>
        <v>6</v>
      </c>
      <c r="I22" s="770"/>
      <c r="J22" s="705"/>
      <c r="K22" s="705"/>
      <c r="L22" s="708"/>
      <c r="M22" s="700">
        <f t="shared" si="6"/>
        <v>45663</v>
      </c>
      <c r="N22" s="766">
        <f t="shared" si="2"/>
        <v>2</v>
      </c>
      <c r="O22" s="770"/>
      <c r="P22" s="705"/>
      <c r="Q22" s="705"/>
      <c r="R22" s="708"/>
      <c r="S22" s="1075">
        <f t="shared" si="11"/>
        <v>45694</v>
      </c>
      <c r="T22" s="1076">
        <f t="shared" si="3"/>
        <v>5</v>
      </c>
      <c r="U22" s="769"/>
      <c r="V22" s="705"/>
      <c r="W22" s="705"/>
      <c r="X22" s="708"/>
      <c r="Y22" s="696">
        <f t="shared" si="7"/>
        <v>45722</v>
      </c>
      <c r="Z22" s="766">
        <f t="shared" si="4"/>
        <v>5</v>
      </c>
      <c r="AA22" s="770"/>
      <c r="AB22" s="705"/>
      <c r="AC22" s="705"/>
      <c r="AD22" s="708"/>
      <c r="AE22" s="700">
        <f t="shared" si="8"/>
        <v>45753</v>
      </c>
      <c r="AF22" s="766">
        <f t="shared" si="5"/>
        <v>1</v>
      </c>
      <c r="AG22" s="770"/>
      <c r="AH22" s="705"/>
      <c r="AI22" s="705"/>
      <c r="AJ22" s="708"/>
      <c r="AL22" s="698" t="str">
        <f>IF(AND(DATE(YEAR($A$17),MONTH($A$17)+5,DAY($A$17))&lt;$C$3,OR($AG$55&lt;$AR$4,$AG$49&lt;$AR$7)=TRUE),"月6不","")</f>
        <v/>
      </c>
      <c r="AO22" s="808"/>
      <c r="AP22" s="809"/>
    </row>
    <row r="23" spans="1:42" s="462" customFormat="1" ht="27" customHeight="1" thickBot="1">
      <c r="A23" s="761">
        <f t="shared" si="9"/>
        <v>45603</v>
      </c>
      <c r="B23" s="765">
        <f t="shared" si="0"/>
        <v>5</v>
      </c>
      <c r="C23" s="770"/>
      <c r="D23" s="705"/>
      <c r="E23" s="705"/>
      <c r="F23" s="708"/>
      <c r="G23" s="696">
        <f t="shared" si="10"/>
        <v>45633</v>
      </c>
      <c r="H23" s="766">
        <f t="shared" si="1"/>
        <v>7</v>
      </c>
      <c r="I23" s="770"/>
      <c r="J23" s="705"/>
      <c r="K23" s="705"/>
      <c r="L23" s="708"/>
      <c r="M23" s="700">
        <f t="shared" si="6"/>
        <v>45664</v>
      </c>
      <c r="N23" s="766">
        <f t="shared" si="2"/>
        <v>3</v>
      </c>
      <c r="O23" s="770"/>
      <c r="P23" s="705"/>
      <c r="Q23" s="705"/>
      <c r="R23" s="708"/>
      <c r="S23" s="1075">
        <f t="shared" si="11"/>
        <v>45695</v>
      </c>
      <c r="T23" s="1076">
        <f t="shared" si="3"/>
        <v>6</v>
      </c>
      <c r="U23" s="769"/>
      <c r="V23" s="705"/>
      <c r="W23" s="705"/>
      <c r="X23" s="708"/>
      <c r="Y23" s="696">
        <f t="shared" si="7"/>
        <v>45723</v>
      </c>
      <c r="Z23" s="766">
        <f t="shared" si="4"/>
        <v>6</v>
      </c>
      <c r="AA23" s="770"/>
      <c r="AB23" s="705"/>
      <c r="AC23" s="705"/>
      <c r="AD23" s="708"/>
      <c r="AE23" s="700">
        <f t="shared" si="8"/>
        <v>45754</v>
      </c>
      <c r="AF23" s="766">
        <f t="shared" si="5"/>
        <v>2</v>
      </c>
      <c r="AG23" s="770"/>
      <c r="AH23" s="705"/>
      <c r="AI23" s="705"/>
      <c r="AJ23" s="708"/>
      <c r="AL23" s="695" t="str">
        <f>IF($C$55&gt;$AT$4,"月1超","")</f>
        <v/>
      </c>
      <c r="AO23" s="808"/>
      <c r="AP23" s="809"/>
    </row>
    <row r="24" spans="1:42" s="462" customFormat="1" ht="27" customHeight="1" thickBot="1">
      <c r="A24" s="761">
        <f t="shared" si="9"/>
        <v>45604</v>
      </c>
      <c r="B24" s="765">
        <f t="shared" si="0"/>
        <v>6</v>
      </c>
      <c r="C24" s="769"/>
      <c r="D24" s="705"/>
      <c r="E24" s="705"/>
      <c r="F24" s="708"/>
      <c r="G24" s="700">
        <f t="shared" si="10"/>
        <v>45634</v>
      </c>
      <c r="H24" s="765">
        <f t="shared" si="1"/>
        <v>1</v>
      </c>
      <c r="I24" s="769"/>
      <c r="J24" s="705"/>
      <c r="K24" s="705"/>
      <c r="L24" s="708"/>
      <c r="M24" s="700">
        <f t="shared" si="6"/>
        <v>45665</v>
      </c>
      <c r="N24" s="766">
        <f t="shared" si="2"/>
        <v>4</v>
      </c>
      <c r="O24" s="770"/>
      <c r="P24" s="705"/>
      <c r="Q24" s="705"/>
      <c r="R24" s="708"/>
      <c r="S24" s="1075">
        <f t="shared" si="11"/>
        <v>45696</v>
      </c>
      <c r="T24" s="1076">
        <f t="shared" si="3"/>
        <v>7</v>
      </c>
      <c r="U24" s="770"/>
      <c r="V24" s="705"/>
      <c r="W24" s="705"/>
      <c r="X24" s="708"/>
      <c r="Y24" s="700">
        <f t="shared" si="7"/>
        <v>45724</v>
      </c>
      <c r="Z24" s="765">
        <f t="shared" si="4"/>
        <v>7</v>
      </c>
      <c r="AA24" s="769"/>
      <c r="AB24" s="705"/>
      <c r="AC24" s="705"/>
      <c r="AD24" s="708"/>
      <c r="AE24" s="700">
        <f t="shared" si="8"/>
        <v>45755</v>
      </c>
      <c r="AF24" s="766">
        <f t="shared" si="5"/>
        <v>3</v>
      </c>
      <c r="AG24" s="770"/>
      <c r="AH24" s="705"/>
      <c r="AI24" s="705"/>
      <c r="AJ24" s="708"/>
      <c r="AL24" s="695" t="str">
        <f>IF($I$55&gt;$AT$4,"月2超","")</f>
        <v/>
      </c>
      <c r="AO24" s="808"/>
      <c r="AP24" s="809"/>
    </row>
    <row r="25" spans="1:42" s="462" customFormat="1" ht="27" customHeight="1" thickBot="1">
      <c r="A25" s="761">
        <f t="shared" si="9"/>
        <v>45605</v>
      </c>
      <c r="B25" s="765">
        <f t="shared" si="0"/>
        <v>7</v>
      </c>
      <c r="C25" s="769"/>
      <c r="D25" s="705"/>
      <c r="E25" s="705"/>
      <c r="F25" s="708"/>
      <c r="G25" s="696">
        <f t="shared" si="10"/>
        <v>45635</v>
      </c>
      <c r="H25" s="766">
        <f t="shared" si="1"/>
        <v>2</v>
      </c>
      <c r="I25" s="768"/>
      <c r="J25" s="704"/>
      <c r="K25" s="704"/>
      <c r="L25" s="709"/>
      <c r="M25" s="700">
        <f t="shared" si="6"/>
        <v>45666</v>
      </c>
      <c r="N25" s="765">
        <f t="shared" si="2"/>
        <v>5</v>
      </c>
      <c r="O25" s="770"/>
      <c r="P25" s="705"/>
      <c r="Q25" s="705"/>
      <c r="R25" s="708"/>
      <c r="S25" s="1075">
        <f t="shared" si="11"/>
        <v>45697</v>
      </c>
      <c r="T25" s="1076">
        <f t="shared" si="3"/>
        <v>1</v>
      </c>
      <c r="U25" s="769"/>
      <c r="V25" s="705"/>
      <c r="W25" s="705"/>
      <c r="X25" s="708"/>
      <c r="Y25" s="696">
        <f t="shared" si="7"/>
        <v>45725</v>
      </c>
      <c r="Z25" s="766">
        <f t="shared" si="4"/>
        <v>1</v>
      </c>
      <c r="AA25" s="768"/>
      <c r="AB25" s="704"/>
      <c r="AC25" s="704"/>
      <c r="AD25" s="709"/>
      <c r="AE25" s="700">
        <f t="shared" si="8"/>
        <v>45756</v>
      </c>
      <c r="AF25" s="765">
        <f t="shared" si="5"/>
        <v>4</v>
      </c>
      <c r="AG25" s="770"/>
      <c r="AH25" s="705"/>
      <c r="AI25" s="705"/>
      <c r="AJ25" s="708"/>
      <c r="AL25" s="695" t="str">
        <f>IF($O$55&gt;$AT$4,"月3超","")</f>
        <v/>
      </c>
      <c r="AO25" s="808"/>
      <c r="AP25" s="809"/>
    </row>
    <row r="26" spans="1:42" s="462" customFormat="1" ht="27" customHeight="1" thickBot="1">
      <c r="A26" s="761">
        <f t="shared" si="9"/>
        <v>45606</v>
      </c>
      <c r="B26" s="765">
        <f t="shared" si="0"/>
        <v>1</v>
      </c>
      <c r="C26" s="769"/>
      <c r="D26" s="705"/>
      <c r="E26" s="705"/>
      <c r="F26" s="708"/>
      <c r="G26" s="696">
        <f t="shared" si="10"/>
        <v>45636</v>
      </c>
      <c r="H26" s="766">
        <f t="shared" si="1"/>
        <v>3</v>
      </c>
      <c r="I26" s="770"/>
      <c r="J26" s="705"/>
      <c r="K26" s="705"/>
      <c r="L26" s="708"/>
      <c r="M26" s="696">
        <f t="shared" si="6"/>
        <v>45667</v>
      </c>
      <c r="N26" s="766">
        <f t="shared" si="2"/>
        <v>6</v>
      </c>
      <c r="O26" s="768"/>
      <c r="P26" s="704"/>
      <c r="Q26" s="704"/>
      <c r="R26" s="709"/>
      <c r="S26" s="1075">
        <f t="shared" si="11"/>
        <v>45698</v>
      </c>
      <c r="T26" s="1076">
        <f t="shared" si="3"/>
        <v>2</v>
      </c>
      <c r="U26" s="769"/>
      <c r="V26" s="705"/>
      <c r="W26" s="705"/>
      <c r="X26" s="708"/>
      <c r="Y26" s="696">
        <f t="shared" si="7"/>
        <v>45726</v>
      </c>
      <c r="Z26" s="766">
        <f t="shared" si="4"/>
        <v>2</v>
      </c>
      <c r="AA26" s="770"/>
      <c r="AB26" s="705"/>
      <c r="AC26" s="705"/>
      <c r="AD26" s="708"/>
      <c r="AE26" s="696">
        <f t="shared" si="8"/>
        <v>45757</v>
      </c>
      <c r="AF26" s="766">
        <f t="shared" si="5"/>
        <v>5</v>
      </c>
      <c r="AG26" s="768"/>
      <c r="AH26" s="704"/>
      <c r="AI26" s="704"/>
      <c r="AJ26" s="709"/>
      <c r="AL26" s="695" t="str">
        <f>IF($U$55&gt;$AT$4,"月4超","")</f>
        <v/>
      </c>
      <c r="AO26" s="808"/>
      <c r="AP26" s="809"/>
    </row>
    <row r="27" spans="1:42" s="462" customFormat="1" ht="27" customHeight="1" thickBot="1">
      <c r="A27" s="762">
        <f t="shared" si="9"/>
        <v>45607</v>
      </c>
      <c r="B27" s="766">
        <f t="shared" si="0"/>
        <v>2</v>
      </c>
      <c r="C27" s="771"/>
      <c r="D27" s="704"/>
      <c r="E27" s="704"/>
      <c r="F27" s="709"/>
      <c r="G27" s="696">
        <f t="shared" si="10"/>
        <v>45637</v>
      </c>
      <c r="H27" s="766">
        <f t="shared" si="1"/>
        <v>4</v>
      </c>
      <c r="I27" s="770"/>
      <c r="J27" s="705"/>
      <c r="K27" s="705"/>
      <c r="L27" s="708"/>
      <c r="M27" s="696">
        <f t="shared" si="6"/>
        <v>45668</v>
      </c>
      <c r="N27" s="766">
        <f t="shared" si="2"/>
        <v>7</v>
      </c>
      <c r="O27" s="768"/>
      <c r="P27" s="704"/>
      <c r="Q27" s="704"/>
      <c r="R27" s="709"/>
      <c r="S27" s="1077">
        <f t="shared" si="11"/>
        <v>45699</v>
      </c>
      <c r="T27" s="1078">
        <f t="shared" si="3"/>
        <v>3</v>
      </c>
      <c r="U27" s="771"/>
      <c r="V27" s="704"/>
      <c r="W27" s="704"/>
      <c r="X27" s="709"/>
      <c r="Y27" s="696">
        <f t="shared" si="7"/>
        <v>45727</v>
      </c>
      <c r="Z27" s="766">
        <f t="shared" si="4"/>
        <v>3</v>
      </c>
      <c r="AA27" s="770"/>
      <c r="AB27" s="705"/>
      <c r="AC27" s="705"/>
      <c r="AD27" s="708"/>
      <c r="AE27" s="696">
        <f t="shared" si="8"/>
        <v>45758</v>
      </c>
      <c r="AF27" s="766">
        <f t="shared" si="5"/>
        <v>6</v>
      </c>
      <c r="AG27" s="768"/>
      <c r="AH27" s="704"/>
      <c r="AI27" s="704"/>
      <c r="AJ27" s="709"/>
      <c r="AL27" s="695" t="str">
        <f>IF($AA$55&gt;$AT$4,"月5超","")</f>
        <v/>
      </c>
      <c r="AO27" s="808"/>
      <c r="AP27" s="809"/>
    </row>
    <row r="28" spans="1:42" s="462" customFormat="1" ht="27" customHeight="1" thickBot="1">
      <c r="A28" s="761">
        <f t="shared" si="9"/>
        <v>45608</v>
      </c>
      <c r="B28" s="765">
        <f t="shared" si="0"/>
        <v>3</v>
      </c>
      <c r="C28" s="768"/>
      <c r="D28" s="704"/>
      <c r="E28" s="704"/>
      <c r="F28" s="709"/>
      <c r="G28" s="696">
        <f t="shared" si="10"/>
        <v>45638</v>
      </c>
      <c r="H28" s="766">
        <f t="shared" si="1"/>
        <v>5</v>
      </c>
      <c r="I28" s="770"/>
      <c r="J28" s="705"/>
      <c r="K28" s="705"/>
      <c r="L28" s="708"/>
      <c r="M28" s="700">
        <f t="shared" si="6"/>
        <v>45669</v>
      </c>
      <c r="N28" s="766">
        <f t="shared" si="2"/>
        <v>1</v>
      </c>
      <c r="O28" s="768"/>
      <c r="P28" s="705"/>
      <c r="Q28" s="705"/>
      <c r="R28" s="708"/>
      <c r="S28" s="1075">
        <f t="shared" si="11"/>
        <v>45700</v>
      </c>
      <c r="T28" s="1076">
        <f t="shared" si="3"/>
        <v>4</v>
      </c>
      <c r="U28" s="768"/>
      <c r="V28" s="704"/>
      <c r="W28" s="704"/>
      <c r="X28" s="709"/>
      <c r="Y28" s="696">
        <f t="shared" si="7"/>
        <v>45728</v>
      </c>
      <c r="Z28" s="766">
        <f t="shared" si="4"/>
        <v>4</v>
      </c>
      <c r="AA28" s="770"/>
      <c r="AB28" s="705"/>
      <c r="AC28" s="705"/>
      <c r="AD28" s="708"/>
      <c r="AE28" s="700">
        <f t="shared" si="8"/>
        <v>45759</v>
      </c>
      <c r="AF28" s="766">
        <f t="shared" si="5"/>
        <v>7</v>
      </c>
      <c r="AG28" s="770"/>
      <c r="AH28" s="705"/>
      <c r="AI28" s="705"/>
      <c r="AJ28" s="708"/>
      <c r="AL28" s="698" t="str">
        <f>IF($AG$55&gt;$AT$4,"月6超","")</f>
        <v/>
      </c>
      <c r="AO28" s="808"/>
      <c r="AP28" s="809"/>
    </row>
    <row r="29" spans="1:42" s="462" customFormat="1" ht="27" customHeight="1" thickBot="1">
      <c r="A29" s="761">
        <f t="shared" si="9"/>
        <v>45609</v>
      </c>
      <c r="B29" s="765">
        <f t="shared" si="0"/>
        <v>4</v>
      </c>
      <c r="C29" s="769"/>
      <c r="D29" s="705"/>
      <c r="E29" s="705"/>
      <c r="F29" s="708"/>
      <c r="G29" s="696">
        <f t="shared" si="10"/>
        <v>45639</v>
      </c>
      <c r="H29" s="766">
        <f t="shared" si="1"/>
        <v>6</v>
      </c>
      <c r="I29" s="770"/>
      <c r="J29" s="705"/>
      <c r="K29" s="705"/>
      <c r="L29" s="708"/>
      <c r="M29" s="700">
        <f t="shared" si="6"/>
        <v>45670</v>
      </c>
      <c r="N29" s="766">
        <f t="shared" si="2"/>
        <v>2</v>
      </c>
      <c r="O29" s="770"/>
      <c r="P29" s="705"/>
      <c r="Q29" s="705"/>
      <c r="R29" s="708"/>
      <c r="S29" s="1075">
        <f t="shared" si="11"/>
        <v>45701</v>
      </c>
      <c r="T29" s="1076">
        <f t="shared" si="3"/>
        <v>5</v>
      </c>
      <c r="U29" s="769"/>
      <c r="V29" s="705"/>
      <c r="W29" s="705"/>
      <c r="X29" s="708"/>
      <c r="Y29" s="696">
        <f t="shared" si="7"/>
        <v>45729</v>
      </c>
      <c r="Z29" s="766">
        <f t="shared" si="4"/>
        <v>5</v>
      </c>
      <c r="AA29" s="770"/>
      <c r="AB29" s="705"/>
      <c r="AC29" s="705"/>
      <c r="AD29" s="708"/>
      <c r="AE29" s="700">
        <f t="shared" si="8"/>
        <v>45760</v>
      </c>
      <c r="AF29" s="766">
        <f t="shared" si="5"/>
        <v>1</v>
      </c>
      <c r="AG29" s="770"/>
      <c r="AH29" s="705"/>
      <c r="AI29" s="705"/>
      <c r="AJ29" s="708"/>
      <c r="AL29" s="699"/>
      <c r="AO29" s="808"/>
      <c r="AP29" s="809"/>
    </row>
    <row r="30" spans="1:42" s="462" customFormat="1" ht="27" customHeight="1" thickBot="1">
      <c r="A30" s="761">
        <f t="shared" si="9"/>
        <v>45610</v>
      </c>
      <c r="B30" s="765">
        <f t="shared" si="0"/>
        <v>5</v>
      </c>
      <c r="C30" s="769"/>
      <c r="D30" s="705"/>
      <c r="E30" s="705"/>
      <c r="F30" s="708"/>
      <c r="G30" s="696">
        <f t="shared" si="10"/>
        <v>45640</v>
      </c>
      <c r="H30" s="766">
        <f t="shared" si="1"/>
        <v>7</v>
      </c>
      <c r="I30" s="770"/>
      <c r="J30" s="705"/>
      <c r="K30" s="705"/>
      <c r="L30" s="708"/>
      <c r="M30" s="700">
        <f t="shared" si="6"/>
        <v>45671</v>
      </c>
      <c r="N30" s="766">
        <f t="shared" si="2"/>
        <v>3</v>
      </c>
      <c r="O30" s="770"/>
      <c r="P30" s="705"/>
      <c r="Q30" s="705"/>
      <c r="R30" s="708"/>
      <c r="S30" s="1075">
        <f t="shared" si="11"/>
        <v>45702</v>
      </c>
      <c r="T30" s="1076">
        <f t="shared" si="3"/>
        <v>6</v>
      </c>
      <c r="U30" s="769"/>
      <c r="V30" s="705"/>
      <c r="W30" s="705"/>
      <c r="X30" s="708"/>
      <c r="Y30" s="696">
        <f t="shared" si="7"/>
        <v>45730</v>
      </c>
      <c r="Z30" s="766">
        <f t="shared" si="4"/>
        <v>6</v>
      </c>
      <c r="AA30" s="770"/>
      <c r="AB30" s="705"/>
      <c r="AC30" s="705"/>
      <c r="AD30" s="708"/>
      <c r="AE30" s="700">
        <f t="shared" si="8"/>
        <v>45761</v>
      </c>
      <c r="AF30" s="766">
        <f t="shared" si="5"/>
        <v>2</v>
      </c>
      <c r="AG30" s="770"/>
      <c r="AH30" s="705"/>
      <c r="AI30" s="705"/>
      <c r="AJ30" s="708"/>
      <c r="AL30" s="698" t="str">
        <f>IF(J8&lt;&gt;M8,"総不一","")</f>
        <v/>
      </c>
      <c r="AO30" s="808"/>
      <c r="AP30" s="809"/>
    </row>
    <row r="31" spans="1:42" s="462" customFormat="1" ht="27" customHeight="1" thickBot="1">
      <c r="A31" s="761">
        <f t="shared" si="9"/>
        <v>45611</v>
      </c>
      <c r="B31" s="765">
        <f t="shared" si="0"/>
        <v>6</v>
      </c>
      <c r="C31" s="769"/>
      <c r="D31" s="705"/>
      <c r="E31" s="705"/>
      <c r="F31" s="708"/>
      <c r="G31" s="696">
        <f t="shared" si="10"/>
        <v>45641</v>
      </c>
      <c r="H31" s="766">
        <f t="shared" si="1"/>
        <v>1</v>
      </c>
      <c r="I31" s="770"/>
      <c r="J31" s="705"/>
      <c r="K31" s="705"/>
      <c r="L31" s="708"/>
      <c r="M31" s="700">
        <f t="shared" si="6"/>
        <v>45672</v>
      </c>
      <c r="N31" s="766">
        <f t="shared" si="2"/>
        <v>4</v>
      </c>
      <c r="O31" s="768"/>
      <c r="P31" s="705"/>
      <c r="Q31" s="705"/>
      <c r="R31" s="708"/>
      <c r="S31" s="1075">
        <f t="shared" si="11"/>
        <v>45703</v>
      </c>
      <c r="T31" s="1076">
        <f t="shared" si="3"/>
        <v>7</v>
      </c>
      <c r="U31" s="769"/>
      <c r="V31" s="705"/>
      <c r="W31" s="705"/>
      <c r="X31" s="708"/>
      <c r="Y31" s="696">
        <f t="shared" si="7"/>
        <v>45731</v>
      </c>
      <c r="Z31" s="766">
        <f t="shared" si="4"/>
        <v>7</v>
      </c>
      <c r="AA31" s="770"/>
      <c r="AB31" s="705"/>
      <c r="AC31" s="705"/>
      <c r="AD31" s="708"/>
      <c r="AE31" s="700">
        <f t="shared" si="8"/>
        <v>45762</v>
      </c>
      <c r="AF31" s="766">
        <f t="shared" si="5"/>
        <v>3</v>
      </c>
      <c r="AG31" s="770"/>
      <c r="AH31" s="705"/>
      <c r="AI31" s="705"/>
      <c r="AJ31" s="708"/>
      <c r="AL31" s="698" t="str">
        <f>IF(J9&lt;&gt;M9,"学不一","")</f>
        <v/>
      </c>
      <c r="AO31" s="808"/>
      <c r="AP31" s="809"/>
    </row>
    <row r="32" spans="1:42" s="462" customFormat="1" ht="27" customHeight="1" thickBot="1">
      <c r="A32" s="761">
        <f t="shared" si="9"/>
        <v>45612</v>
      </c>
      <c r="B32" s="765">
        <f t="shared" si="0"/>
        <v>7</v>
      </c>
      <c r="C32" s="769"/>
      <c r="D32" s="705"/>
      <c r="E32" s="705"/>
      <c r="F32" s="708"/>
      <c r="G32" s="696">
        <f t="shared" si="10"/>
        <v>45642</v>
      </c>
      <c r="H32" s="766">
        <f t="shared" si="1"/>
        <v>2</v>
      </c>
      <c r="I32" s="770"/>
      <c r="J32" s="705"/>
      <c r="K32" s="705"/>
      <c r="L32" s="708"/>
      <c r="M32" s="700">
        <f t="shared" si="6"/>
        <v>45673</v>
      </c>
      <c r="N32" s="766">
        <f t="shared" si="2"/>
        <v>5</v>
      </c>
      <c r="O32" s="768"/>
      <c r="P32" s="705"/>
      <c r="Q32" s="705"/>
      <c r="R32" s="708"/>
      <c r="S32" s="1075">
        <f t="shared" si="11"/>
        <v>45704</v>
      </c>
      <c r="T32" s="1076">
        <f t="shared" si="3"/>
        <v>1</v>
      </c>
      <c r="U32" s="769"/>
      <c r="V32" s="705"/>
      <c r="W32" s="705"/>
      <c r="X32" s="708"/>
      <c r="Y32" s="696">
        <f t="shared" si="7"/>
        <v>45732</v>
      </c>
      <c r="Z32" s="766">
        <f t="shared" si="4"/>
        <v>1</v>
      </c>
      <c r="AA32" s="770"/>
      <c r="AB32" s="705"/>
      <c r="AC32" s="705"/>
      <c r="AD32" s="708"/>
      <c r="AE32" s="700">
        <f t="shared" si="8"/>
        <v>45763</v>
      </c>
      <c r="AF32" s="766">
        <f t="shared" si="5"/>
        <v>4</v>
      </c>
      <c r="AG32" s="770"/>
      <c r="AH32" s="705"/>
      <c r="AI32" s="705"/>
      <c r="AJ32" s="708"/>
      <c r="AL32" s="698" t="str">
        <f>IF(J10&lt;&gt;M10,"実不一","")</f>
        <v/>
      </c>
      <c r="AO32" s="808"/>
      <c r="AP32" s="809"/>
    </row>
    <row r="33" spans="1:42" s="462" customFormat="1" ht="27" customHeight="1" thickBot="1">
      <c r="A33" s="761">
        <f t="shared" si="9"/>
        <v>45613</v>
      </c>
      <c r="B33" s="765">
        <f t="shared" si="0"/>
        <v>1</v>
      </c>
      <c r="C33" s="769"/>
      <c r="D33" s="705"/>
      <c r="E33" s="705"/>
      <c r="F33" s="708"/>
      <c r="G33" s="696">
        <f t="shared" si="10"/>
        <v>45643</v>
      </c>
      <c r="H33" s="766">
        <f t="shared" si="1"/>
        <v>3</v>
      </c>
      <c r="I33" s="770"/>
      <c r="J33" s="705"/>
      <c r="K33" s="705"/>
      <c r="L33" s="708"/>
      <c r="M33" s="700">
        <f t="shared" si="6"/>
        <v>45674</v>
      </c>
      <c r="N33" s="766">
        <f t="shared" si="2"/>
        <v>6</v>
      </c>
      <c r="O33" s="770"/>
      <c r="P33" s="705"/>
      <c r="Q33" s="705"/>
      <c r="R33" s="708"/>
      <c r="S33" s="1075">
        <f t="shared" si="11"/>
        <v>45705</v>
      </c>
      <c r="T33" s="1076">
        <f t="shared" si="3"/>
        <v>2</v>
      </c>
      <c r="U33" s="769"/>
      <c r="V33" s="705"/>
      <c r="W33" s="705"/>
      <c r="X33" s="708"/>
      <c r="Y33" s="696">
        <f t="shared" si="7"/>
        <v>45733</v>
      </c>
      <c r="Z33" s="766">
        <f t="shared" si="4"/>
        <v>2</v>
      </c>
      <c r="AA33" s="770"/>
      <c r="AB33" s="705"/>
      <c r="AC33" s="705"/>
      <c r="AD33" s="708"/>
      <c r="AE33" s="700">
        <f t="shared" si="8"/>
        <v>45764</v>
      </c>
      <c r="AF33" s="766">
        <f t="shared" si="5"/>
        <v>5</v>
      </c>
      <c r="AG33" s="770"/>
      <c r="AH33" s="705"/>
      <c r="AI33" s="705"/>
      <c r="AJ33" s="708"/>
      <c r="AL33" s="698" t="str">
        <f>IF(J11&lt;&gt;M11,"就不一","")</f>
        <v/>
      </c>
      <c r="AO33" s="808"/>
      <c r="AP33" s="809"/>
    </row>
    <row r="34" spans="1:42" s="462" customFormat="1" ht="27" customHeight="1" thickBot="1">
      <c r="A34" s="761">
        <f t="shared" si="9"/>
        <v>45614</v>
      </c>
      <c r="B34" s="765">
        <f t="shared" si="0"/>
        <v>2</v>
      </c>
      <c r="C34" s="769"/>
      <c r="D34" s="705"/>
      <c r="E34" s="705"/>
      <c r="F34" s="708"/>
      <c r="G34" s="696">
        <f t="shared" si="10"/>
        <v>45644</v>
      </c>
      <c r="H34" s="766">
        <f t="shared" si="1"/>
        <v>4</v>
      </c>
      <c r="I34" s="770"/>
      <c r="J34" s="705"/>
      <c r="K34" s="705"/>
      <c r="L34" s="708"/>
      <c r="M34" s="700">
        <f t="shared" si="6"/>
        <v>45675</v>
      </c>
      <c r="N34" s="765">
        <f t="shared" si="2"/>
        <v>7</v>
      </c>
      <c r="O34" s="768"/>
      <c r="P34" s="705"/>
      <c r="Q34" s="705"/>
      <c r="R34" s="708"/>
      <c r="S34" s="1075">
        <f t="shared" si="11"/>
        <v>45706</v>
      </c>
      <c r="T34" s="1076">
        <f t="shared" si="3"/>
        <v>3</v>
      </c>
      <c r="U34" s="769"/>
      <c r="V34" s="705"/>
      <c r="W34" s="705"/>
      <c r="X34" s="708"/>
      <c r="Y34" s="696">
        <f t="shared" si="7"/>
        <v>45734</v>
      </c>
      <c r="Z34" s="766">
        <f t="shared" si="4"/>
        <v>3</v>
      </c>
      <c r="AA34" s="770"/>
      <c r="AB34" s="705"/>
      <c r="AC34" s="705"/>
      <c r="AD34" s="708"/>
      <c r="AE34" s="700">
        <f t="shared" si="8"/>
        <v>45765</v>
      </c>
      <c r="AF34" s="765">
        <f t="shared" si="5"/>
        <v>6</v>
      </c>
      <c r="AG34" s="769"/>
      <c r="AH34" s="705"/>
      <c r="AI34" s="705"/>
      <c r="AJ34" s="708"/>
      <c r="AL34" s="699"/>
      <c r="AO34" s="808"/>
      <c r="AP34" s="809"/>
    </row>
    <row r="35" spans="1:42" s="462" customFormat="1" ht="27" customHeight="1" thickBot="1">
      <c r="A35" s="761">
        <f t="shared" si="9"/>
        <v>45615</v>
      </c>
      <c r="B35" s="765">
        <f t="shared" si="0"/>
        <v>3</v>
      </c>
      <c r="C35" s="768"/>
      <c r="D35" s="704"/>
      <c r="E35" s="704"/>
      <c r="F35" s="709"/>
      <c r="G35" s="696">
        <f t="shared" si="10"/>
        <v>45645</v>
      </c>
      <c r="H35" s="766">
        <f t="shared" si="1"/>
        <v>5</v>
      </c>
      <c r="I35" s="768"/>
      <c r="J35" s="704"/>
      <c r="K35" s="704"/>
      <c r="L35" s="709"/>
      <c r="M35" s="700">
        <f t="shared" si="6"/>
        <v>45676</v>
      </c>
      <c r="N35" s="766">
        <f t="shared" si="2"/>
        <v>1</v>
      </c>
      <c r="O35" s="768"/>
      <c r="P35" s="705"/>
      <c r="Q35" s="705"/>
      <c r="R35" s="708"/>
      <c r="S35" s="1075">
        <f t="shared" si="11"/>
        <v>45707</v>
      </c>
      <c r="T35" s="1076">
        <f t="shared" si="3"/>
        <v>4</v>
      </c>
      <c r="U35" s="768"/>
      <c r="V35" s="704"/>
      <c r="W35" s="704"/>
      <c r="X35" s="709"/>
      <c r="Y35" s="696">
        <f t="shared" si="7"/>
        <v>45735</v>
      </c>
      <c r="Z35" s="766">
        <f t="shared" si="4"/>
        <v>4</v>
      </c>
      <c r="AA35" s="768"/>
      <c r="AB35" s="704"/>
      <c r="AC35" s="704"/>
      <c r="AD35" s="709"/>
      <c r="AE35" s="700">
        <f t="shared" si="8"/>
        <v>45766</v>
      </c>
      <c r="AF35" s="766">
        <f t="shared" si="5"/>
        <v>7</v>
      </c>
      <c r="AG35" s="770"/>
      <c r="AH35" s="705"/>
      <c r="AI35" s="705"/>
      <c r="AJ35" s="708"/>
      <c r="AL35" s="698" t="str">
        <f>IF(($M$9+$M$10)&lt;$AR$3,"実訓不","")</f>
        <v>実訓不</v>
      </c>
      <c r="AO35" s="808"/>
      <c r="AP35" s="809"/>
    </row>
    <row r="36" spans="1:42" s="462" customFormat="1" ht="27" customHeight="1" thickBot="1">
      <c r="A36" s="761">
        <f t="shared" si="9"/>
        <v>45616</v>
      </c>
      <c r="B36" s="765">
        <f t="shared" si="0"/>
        <v>4</v>
      </c>
      <c r="C36" s="769"/>
      <c r="D36" s="705"/>
      <c r="E36" s="705"/>
      <c r="F36" s="708"/>
      <c r="G36" s="700">
        <f t="shared" si="10"/>
        <v>45646</v>
      </c>
      <c r="H36" s="765">
        <f t="shared" si="1"/>
        <v>6</v>
      </c>
      <c r="I36" s="769"/>
      <c r="J36" s="705"/>
      <c r="K36" s="705"/>
      <c r="L36" s="708"/>
      <c r="M36" s="700">
        <f t="shared" si="6"/>
        <v>45677</v>
      </c>
      <c r="N36" s="766">
        <f t="shared" si="2"/>
        <v>2</v>
      </c>
      <c r="O36" s="770"/>
      <c r="P36" s="705"/>
      <c r="Q36" s="705"/>
      <c r="R36" s="708"/>
      <c r="S36" s="1075">
        <f t="shared" si="11"/>
        <v>45708</v>
      </c>
      <c r="T36" s="1076">
        <f t="shared" si="3"/>
        <v>5</v>
      </c>
      <c r="U36" s="769"/>
      <c r="V36" s="705"/>
      <c r="W36" s="705"/>
      <c r="X36" s="708"/>
      <c r="Y36" s="700">
        <f t="shared" si="7"/>
        <v>45736</v>
      </c>
      <c r="Z36" s="765">
        <f t="shared" si="4"/>
        <v>5</v>
      </c>
      <c r="AA36" s="769"/>
      <c r="AB36" s="705"/>
      <c r="AC36" s="705"/>
      <c r="AD36" s="708"/>
      <c r="AE36" s="700">
        <f t="shared" si="8"/>
        <v>45767</v>
      </c>
      <c r="AF36" s="766">
        <f t="shared" si="5"/>
        <v>1</v>
      </c>
      <c r="AG36" s="770"/>
      <c r="AH36" s="705"/>
      <c r="AI36" s="705"/>
      <c r="AJ36" s="708"/>
      <c r="AL36" s="698" t="str">
        <f>IF(($M$9+$M$10)&gt;$AT$3,"実訓超","")</f>
        <v/>
      </c>
      <c r="AO36" s="808"/>
      <c r="AP36" s="809"/>
    </row>
    <row r="37" spans="1:42" s="462" customFormat="1" ht="27" customHeight="1" thickBot="1">
      <c r="A37" s="761">
        <f t="shared" si="9"/>
        <v>45617</v>
      </c>
      <c r="B37" s="765">
        <f t="shared" si="0"/>
        <v>5</v>
      </c>
      <c r="C37" s="769"/>
      <c r="D37" s="705"/>
      <c r="E37" s="705"/>
      <c r="F37" s="708"/>
      <c r="G37" s="696">
        <f t="shared" si="10"/>
        <v>45647</v>
      </c>
      <c r="H37" s="766">
        <f t="shared" si="1"/>
        <v>7</v>
      </c>
      <c r="I37" s="768"/>
      <c r="J37" s="704"/>
      <c r="K37" s="704"/>
      <c r="L37" s="709"/>
      <c r="M37" s="700">
        <f t="shared" si="6"/>
        <v>45678</v>
      </c>
      <c r="N37" s="766">
        <f t="shared" si="2"/>
        <v>3</v>
      </c>
      <c r="O37" s="770"/>
      <c r="P37" s="705"/>
      <c r="Q37" s="705"/>
      <c r="R37" s="708"/>
      <c r="S37" s="1075">
        <f t="shared" si="11"/>
        <v>45709</v>
      </c>
      <c r="T37" s="1076">
        <f t="shared" si="3"/>
        <v>6</v>
      </c>
      <c r="U37" s="769"/>
      <c r="V37" s="705"/>
      <c r="W37" s="705"/>
      <c r="X37" s="708"/>
      <c r="Y37" s="696">
        <f t="shared" si="7"/>
        <v>45737</v>
      </c>
      <c r="Z37" s="766">
        <f t="shared" si="4"/>
        <v>6</v>
      </c>
      <c r="AA37" s="768"/>
      <c r="AB37" s="704"/>
      <c r="AC37" s="704"/>
      <c r="AD37" s="709"/>
      <c r="AE37" s="700">
        <f t="shared" si="8"/>
        <v>45768</v>
      </c>
      <c r="AF37" s="766">
        <f t="shared" si="5"/>
        <v>2</v>
      </c>
      <c r="AG37" s="770"/>
      <c r="AH37" s="705"/>
      <c r="AI37" s="705"/>
      <c r="AJ37" s="708"/>
      <c r="AL37" s="698" t="str">
        <f>IF($M$11&lt;$AR$14,"就支不","")</f>
        <v>就支不</v>
      </c>
      <c r="AO37" s="808"/>
      <c r="AP37" s="809"/>
    </row>
    <row r="38" spans="1:42" s="462" customFormat="1" ht="27" customHeight="1" thickBot="1">
      <c r="A38" s="761">
        <f t="shared" si="9"/>
        <v>45618</v>
      </c>
      <c r="B38" s="765">
        <f t="shared" si="0"/>
        <v>6</v>
      </c>
      <c r="C38" s="769"/>
      <c r="D38" s="705"/>
      <c r="E38" s="705"/>
      <c r="F38" s="708"/>
      <c r="G38" s="696">
        <f t="shared" si="10"/>
        <v>45648</v>
      </c>
      <c r="H38" s="766">
        <f t="shared" si="1"/>
        <v>1</v>
      </c>
      <c r="I38" s="768"/>
      <c r="J38" s="704"/>
      <c r="K38" s="704"/>
      <c r="L38" s="709"/>
      <c r="M38" s="700">
        <f t="shared" si="6"/>
        <v>45679</v>
      </c>
      <c r="N38" s="765">
        <f t="shared" si="2"/>
        <v>4</v>
      </c>
      <c r="O38" s="768"/>
      <c r="P38" s="705"/>
      <c r="Q38" s="705"/>
      <c r="R38" s="708"/>
      <c r="S38" s="1075">
        <f t="shared" si="11"/>
        <v>45710</v>
      </c>
      <c r="T38" s="1076">
        <f t="shared" si="3"/>
        <v>7</v>
      </c>
      <c r="U38" s="769"/>
      <c r="V38" s="705"/>
      <c r="W38" s="705"/>
      <c r="X38" s="708"/>
      <c r="Y38" s="696">
        <f t="shared" si="7"/>
        <v>45738</v>
      </c>
      <c r="Z38" s="766">
        <f t="shared" si="4"/>
        <v>7</v>
      </c>
      <c r="AA38" s="768"/>
      <c r="AB38" s="704"/>
      <c r="AC38" s="704"/>
      <c r="AD38" s="709"/>
      <c r="AE38" s="700">
        <f t="shared" si="8"/>
        <v>45769</v>
      </c>
      <c r="AF38" s="765">
        <f t="shared" si="5"/>
        <v>3</v>
      </c>
      <c r="AG38" s="770"/>
      <c r="AH38" s="705"/>
      <c r="AI38" s="705"/>
      <c r="AJ38" s="708"/>
      <c r="AL38" s="698" t="str">
        <f>IF($M$11&gt;$AT$14,"就支超","")</f>
        <v/>
      </c>
      <c r="AO38" s="808"/>
      <c r="AP38" s="809"/>
    </row>
    <row r="39" spans="1:42" s="462" customFormat="1" ht="27" customHeight="1">
      <c r="A39" s="761">
        <f t="shared" si="9"/>
        <v>45619</v>
      </c>
      <c r="B39" s="765">
        <f t="shared" si="0"/>
        <v>7</v>
      </c>
      <c r="C39" s="769"/>
      <c r="D39" s="705"/>
      <c r="E39" s="705"/>
      <c r="F39" s="708"/>
      <c r="G39" s="700">
        <f t="shared" si="10"/>
        <v>45649</v>
      </c>
      <c r="H39" s="765">
        <f t="shared" si="1"/>
        <v>2</v>
      </c>
      <c r="I39" s="770"/>
      <c r="J39" s="705"/>
      <c r="K39" s="705"/>
      <c r="L39" s="708"/>
      <c r="M39" s="700">
        <f t="shared" si="6"/>
        <v>45680</v>
      </c>
      <c r="N39" s="765">
        <f t="shared" si="2"/>
        <v>5</v>
      </c>
      <c r="O39" s="768"/>
      <c r="P39" s="705"/>
      <c r="Q39" s="705"/>
      <c r="R39" s="708"/>
      <c r="S39" s="1075">
        <f t="shared" si="11"/>
        <v>45711</v>
      </c>
      <c r="T39" s="1076">
        <f t="shared" si="3"/>
        <v>1</v>
      </c>
      <c r="U39" s="769"/>
      <c r="V39" s="705"/>
      <c r="W39" s="705"/>
      <c r="X39" s="708"/>
      <c r="Y39" s="700">
        <f t="shared" si="7"/>
        <v>45739</v>
      </c>
      <c r="Z39" s="765">
        <f t="shared" si="4"/>
        <v>1</v>
      </c>
      <c r="AA39" s="770"/>
      <c r="AB39" s="705"/>
      <c r="AC39" s="705"/>
      <c r="AD39" s="708"/>
      <c r="AE39" s="700">
        <f t="shared" si="8"/>
        <v>45770</v>
      </c>
      <c r="AF39" s="765">
        <f t="shared" si="5"/>
        <v>4</v>
      </c>
      <c r="AG39" s="769"/>
      <c r="AH39" s="705"/>
      <c r="AI39" s="705"/>
      <c r="AJ39" s="708"/>
      <c r="AL39" s="1411"/>
      <c r="AO39" s="808"/>
      <c r="AP39" s="809"/>
    </row>
    <row r="40" spans="1:42" s="462" customFormat="1" ht="27" customHeight="1">
      <c r="A40" s="761">
        <f t="shared" si="9"/>
        <v>45620</v>
      </c>
      <c r="B40" s="765">
        <f t="shared" si="0"/>
        <v>1</v>
      </c>
      <c r="C40" s="769"/>
      <c r="D40" s="705"/>
      <c r="E40" s="705"/>
      <c r="F40" s="708"/>
      <c r="G40" s="696">
        <f t="shared" si="10"/>
        <v>45650</v>
      </c>
      <c r="H40" s="766">
        <f t="shared" si="1"/>
        <v>3</v>
      </c>
      <c r="I40" s="769"/>
      <c r="J40" s="705"/>
      <c r="K40" s="705"/>
      <c r="L40" s="708"/>
      <c r="M40" s="700">
        <f t="shared" si="6"/>
        <v>45681</v>
      </c>
      <c r="N40" s="765">
        <f t="shared" si="2"/>
        <v>6</v>
      </c>
      <c r="O40" s="768"/>
      <c r="P40" s="705"/>
      <c r="Q40" s="705"/>
      <c r="R40" s="708"/>
      <c r="S40" s="1075">
        <f t="shared" si="11"/>
        <v>45712</v>
      </c>
      <c r="T40" s="1076">
        <f t="shared" si="3"/>
        <v>2</v>
      </c>
      <c r="U40" s="769"/>
      <c r="V40" s="705"/>
      <c r="W40" s="705"/>
      <c r="X40" s="708"/>
      <c r="Y40" s="696">
        <f t="shared" si="7"/>
        <v>45740</v>
      </c>
      <c r="Z40" s="766">
        <f t="shared" si="4"/>
        <v>2</v>
      </c>
      <c r="AA40" s="770"/>
      <c r="AB40" s="705"/>
      <c r="AC40" s="705"/>
      <c r="AD40" s="708"/>
      <c r="AE40" s="700">
        <f t="shared" si="8"/>
        <v>45771</v>
      </c>
      <c r="AF40" s="765">
        <f t="shared" si="5"/>
        <v>5</v>
      </c>
      <c r="AG40" s="769"/>
      <c r="AH40" s="705"/>
      <c r="AI40" s="705"/>
      <c r="AJ40" s="708"/>
      <c r="AL40" s="1411"/>
      <c r="AO40" s="810"/>
      <c r="AP40" s="811"/>
    </row>
    <row r="41" spans="1:42" s="462" customFormat="1" ht="27" customHeight="1">
      <c r="A41" s="761">
        <f t="shared" si="9"/>
        <v>45621</v>
      </c>
      <c r="B41" s="765">
        <f t="shared" si="0"/>
        <v>2</v>
      </c>
      <c r="C41" s="769"/>
      <c r="D41" s="705"/>
      <c r="E41" s="705"/>
      <c r="F41" s="708"/>
      <c r="G41" s="696">
        <f t="shared" si="10"/>
        <v>45651</v>
      </c>
      <c r="H41" s="766">
        <f t="shared" si="1"/>
        <v>4</v>
      </c>
      <c r="I41" s="770"/>
      <c r="J41" s="705"/>
      <c r="K41" s="705"/>
      <c r="L41" s="708"/>
      <c r="M41" s="700">
        <f t="shared" si="6"/>
        <v>45682</v>
      </c>
      <c r="N41" s="765">
        <f t="shared" si="2"/>
        <v>7</v>
      </c>
      <c r="O41" s="769"/>
      <c r="P41" s="705"/>
      <c r="Q41" s="705"/>
      <c r="R41" s="708"/>
      <c r="S41" s="1075">
        <f t="shared" si="11"/>
        <v>45713</v>
      </c>
      <c r="T41" s="1076">
        <f t="shared" si="3"/>
        <v>3</v>
      </c>
      <c r="U41" s="769"/>
      <c r="V41" s="705"/>
      <c r="W41" s="705"/>
      <c r="X41" s="708"/>
      <c r="Y41" s="696">
        <f t="shared" si="7"/>
        <v>45741</v>
      </c>
      <c r="Z41" s="766">
        <f t="shared" si="4"/>
        <v>3</v>
      </c>
      <c r="AA41" s="770"/>
      <c r="AB41" s="705"/>
      <c r="AC41" s="705"/>
      <c r="AD41" s="708"/>
      <c r="AE41" s="700">
        <f t="shared" si="8"/>
        <v>45772</v>
      </c>
      <c r="AF41" s="765">
        <f t="shared" si="5"/>
        <v>6</v>
      </c>
      <c r="AG41" s="769"/>
      <c r="AH41" s="705"/>
      <c r="AI41" s="705"/>
      <c r="AJ41" s="708"/>
      <c r="AL41" s="1411"/>
      <c r="AO41" s="810"/>
      <c r="AP41" s="811"/>
    </row>
    <row r="42" spans="1:42" s="462" customFormat="1" ht="27" customHeight="1">
      <c r="A42" s="761">
        <f t="shared" si="9"/>
        <v>45622</v>
      </c>
      <c r="B42" s="765">
        <f t="shared" si="0"/>
        <v>3</v>
      </c>
      <c r="C42" s="768"/>
      <c r="D42" s="704"/>
      <c r="E42" s="704"/>
      <c r="F42" s="709"/>
      <c r="G42" s="696">
        <f t="shared" si="10"/>
        <v>45652</v>
      </c>
      <c r="H42" s="766">
        <f t="shared" si="1"/>
        <v>5</v>
      </c>
      <c r="I42" s="770"/>
      <c r="J42" s="705"/>
      <c r="K42" s="705"/>
      <c r="L42" s="708"/>
      <c r="M42" s="700">
        <f t="shared" si="6"/>
        <v>45683</v>
      </c>
      <c r="N42" s="765">
        <f t="shared" si="2"/>
        <v>1</v>
      </c>
      <c r="O42" s="769"/>
      <c r="P42" s="705"/>
      <c r="Q42" s="705"/>
      <c r="R42" s="708"/>
      <c r="S42" s="1075">
        <f t="shared" si="11"/>
        <v>45714</v>
      </c>
      <c r="T42" s="1076">
        <f t="shared" si="3"/>
        <v>4</v>
      </c>
      <c r="U42" s="768"/>
      <c r="V42" s="704"/>
      <c r="W42" s="704"/>
      <c r="X42" s="709"/>
      <c r="Y42" s="696">
        <f t="shared" si="7"/>
        <v>45742</v>
      </c>
      <c r="Z42" s="766">
        <f t="shared" si="4"/>
        <v>4</v>
      </c>
      <c r="AA42" s="770"/>
      <c r="AB42" s="705"/>
      <c r="AC42" s="705"/>
      <c r="AD42" s="708"/>
      <c r="AE42" s="700">
        <f t="shared" si="8"/>
        <v>45773</v>
      </c>
      <c r="AF42" s="765">
        <f t="shared" si="5"/>
        <v>7</v>
      </c>
      <c r="AG42" s="769"/>
      <c r="AH42" s="705"/>
      <c r="AI42" s="705"/>
      <c r="AJ42" s="708"/>
      <c r="AL42" s="1411"/>
      <c r="AO42" s="810"/>
      <c r="AP42" s="811"/>
    </row>
    <row r="43" spans="1:42" s="462" customFormat="1" ht="27" customHeight="1">
      <c r="A43" s="761">
        <f t="shared" si="9"/>
        <v>45623</v>
      </c>
      <c r="B43" s="765">
        <f t="shared" si="0"/>
        <v>4</v>
      </c>
      <c r="C43" s="768"/>
      <c r="D43" s="704"/>
      <c r="E43" s="704"/>
      <c r="F43" s="709"/>
      <c r="G43" s="696">
        <f t="shared" si="10"/>
        <v>45653</v>
      </c>
      <c r="H43" s="766">
        <f t="shared" si="1"/>
        <v>6</v>
      </c>
      <c r="I43" s="770"/>
      <c r="J43" s="705"/>
      <c r="K43" s="705"/>
      <c r="L43" s="708"/>
      <c r="M43" s="700">
        <f t="shared" si="6"/>
        <v>45684</v>
      </c>
      <c r="N43" s="765">
        <f>WEEKDAY(M43)</f>
        <v>2</v>
      </c>
      <c r="O43" s="769"/>
      <c r="P43" s="705"/>
      <c r="Q43" s="705"/>
      <c r="R43" s="708"/>
      <c r="S43" s="1075">
        <f t="shared" si="11"/>
        <v>45715</v>
      </c>
      <c r="T43" s="1076">
        <f t="shared" si="3"/>
        <v>5</v>
      </c>
      <c r="U43" s="768"/>
      <c r="V43" s="704"/>
      <c r="W43" s="704"/>
      <c r="X43" s="709"/>
      <c r="Y43" s="696">
        <f t="shared" si="7"/>
        <v>45743</v>
      </c>
      <c r="Z43" s="766">
        <f t="shared" si="4"/>
        <v>5</v>
      </c>
      <c r="AA43" s="770"/>
      <c r="AB43" s="705"/>
      <c r="AC43" s="705"/>
      <c r="AD43" s="708"/>
      <c r="AE43" s="700">
        <f t="shared" si="8"/>
        <v>45774</v>
      </c>
      <c r="AF43" s="765">
        <f>WEEKDAY(AE43)</f>
        <v>1</v>
      </c>
      <c r="AG43" s="769"/>
      <c r="AH43" s="705"/>
      <c r="AI43" s="705"/>
      <c r="AJ43" s="708"/>
      <c r="AL43" s="699"/>
      <c r="AO43" s="810"/>
      <c r="AP43" s="811"/>
    </row>
    <row r="44" spans="1:42" s="462" customFormat="1" ht="27" customHeight="1">
      <c r="A44" s="761">
        <f t="shared" si="9"/>
        <v>45624</v>
      </c>
      <c r="B44" s="765">
        <f t="shared" si="0"/>
        <v>5</v>
      </c>
      <c r="C44" s="769"/>
      <c r="D44" s="705"/>
      <c r="E44" s="705"/>
      <c r="F44" s="708"/>
      <c r="G44" s="696">
        <f t="shared" si="10"/>
        <v>45654</v>
      </c>
      <c r="H44" s="766">
        <f t="shared" si="1"/>
        <v>7</v>
      </c>
      <c r="I44" s="770"/>
      <c r="J44" s="705"/>
      <c r="K44" s="705"/>
      <c r="L44" s="708"/>
      <c r="M44" s="700">
        <f t="shared" si="6"/>
        <v>45685</v>
      </c>
      <c r="N44" s="765">
        <f>WEEKDAY(M44)</f>
        <v>3</v>
      </c>
      <c r="O44" s="769"/>
      <c r="P44" s="705"/>
      <c r="Q44" s="705"/>
      <c r="R44" s="708"/>
      <c r="S44" s="1075">
        <f t="shared" si="11"/>
        <v>45716</v>
      </c>
      <c r="T44" s="1076">
        <f t="shared" si="3"/>
        <v>6</v>
      </c>
      <c r="U44" s="769"/>
      <c r="V44" s="705"/>
      <c r="W44" s="705"/>
      <c r="X44" s="708"/>
      <c r="Y44" s="696">
        <f t="shared" si="7"/>
        <v>45744</v>
      </c>
      <c r="Z44" s="766">
        <f t="shared" si="4"/>
        <v>6</v>
      </c>
      <c r="AA44" s="770"/>
      <c r="AB44" s="705"/>
      <c r="AC44" s="705"/>
      <c r="AD44" s="708"/>
      <c r="AE44" s="700">
        <f t="shared" si="8"/>
        <v>45775</v>
      </c>
      <c r="AF44" s="765">
        <f>WEEKDAY(AE44)</f>
        <v>2</v>
      </c>
      <c r="AG44" s="769"/>
      <c r="AH44" s="705"/>
      <c r="AI44" s="705"/>
      <c r="AJ44" s="708"/>
      <c r="AL44" s="1411"/>
      <c r="AN44" s="701"/>
      <c r="AO44" s="810"/>
      <c r="AP44" s="811"/>
    </row>
    <row r="45" spans="1:42" s="462" customFormat="1" ht="27" customHeight="1">
      <c r="A45" s="762">
        <f t="shared" si="9"/>
        <v>45625</v>
      </c>
      <c r="B45" s="766">
        <f t="shared" si="0"/>
        <v>6</v>
      </c>
      <c r="C45" s="771"/>
      <c r="D45" s="704"/>
      <c r="E45" s="704"/>
      <c r="F45" s="709"/>
      <c r="G45" s="696">
        <f t="shared" si="10"/>
        <v>45655</v>
      </c>
      <c r="H45" s="766">
        <f t="shared" si="1"/>
        <v>1</v>
      </c>
      <c r="I45" s="770"/>
      <c r="J45" s="705"/>
      <c r="K45" s="705"/>
      <c r="L45" s="708"/>
      <c r="M45" s="700">
        <f t="shared" si="6"/>
        <v>45686</v>
      </c>
      <c r="N45" s="765">
        <f t="shared" ref="N45:N47" si="12">WEEKDAY(M45)</f>
        <v>4</v>
      </c>
      <c r="O45" s="769"/>
      <c r="P45" s="705"/>
      <c r="Q45" s="705"/>
      <c r="R45" s="708"/>
      <c r="S45" s="1077">
        <f t="shared" si="11"/>
        <v>45717</v>
      </c>
      <c r="T45" s="1078">
        <f t="shared" si="3"/>
        <v>7</v>
      </c>
      <c r="U45" s="771"/>
      <c r="V45" s="704"/>
      <c r="W45" s="704"/>
      <c r="X45" s="709"/>
      <c r="Y45" s="696">
        <f t="shared" si="7"/>
        <v>45745</v>
      </c>
      <c r="Z45" s="766">
        <f t="shared" si="4"/>
        <v>7</v>
      </c>
      <c r="AA45" s="770"/>
      <c r="AB45" s="705"/>
      <c r="AC45" s="705"/>
      <c r="AD45" s="708"/>
      <c r="AE45" s="700">
        <f t="shared" si="8"/>
        <v>45776</v>
      </c>
      <c r="AF45" s="765">
        <f t="shared" ref="AF45:AF47" si="13">WEEKDAY(AE45)</f>
        <v>3</v>
      </c>
      <c r="AG45" s="769"/>
      <c r="AH45" s="705"/>
      <c r="AI45" s="705"/>
      <c r="AJ45" s="708"/>
      <c r="AL45" s="1411"/>
      <c r="AO45" s="810"/>
      <c r="AP45" s="811"/>
    </row>
    <row r="46" spans="1:42" s="462" customFormat="1" ht="27" customHeight="1">
      <c r="A46" s="761">
        <f t="shared" si="9"/>
        <v>45626</v>
      </c>
      <c r="B46" s="765">
        <f t="shared" si="0"/>
        <v>7</v>
      </c>
      <c r="C46" s="769"/>
      <c r="D46" s="705"/>
      <c r="E46" s="705"/>
      <c r="F46" s="708"/>
      <c r="G46" s="696">
        <f t="shared" si="10"/>
        <v>45656</v>
      </c>
      <c r="H46" s="766">
        <f t="shared" si="1"/>
        <v>2</v>
      </c>
      <c r="I46" s="770"/>
      <c r="J46" s="705"/>
      <c r="K46" s="705"/>
      <c r="L46" s="708"/>
      <c r="M46" s="700">
        <f t="shared" si="6"/>
        <v>45687</v>
      </c>
      <c r="N46" s="765">
        <f t="shared" si="12"/>
        <v>5</v>
      </c>
      <c r="O46" s="769"/>
      <c r="P46" s="705"/>
      <c r="Q46" s="705"/>
      <c r="R46" s="708"/>
      <c r="S46" s="1075">
        <f t="shared" si="11"/>
        <v>45718</v>
      </c>
      <c r="T46" s="1076">
        <f t="shared" si="3"/>
        <v>1</v>
      </c>
      <c r="U46" s="769"/>
      <c r="V46" s="705"/>
      <c r="W46" s="705"/>
      <c r="X46" s="708"/>
      <c r="Y46" s="696">
        <f t="shared" si="7"/>
        <v>45746</v>
      </c>
      <c r="Z46" s="766">
        <f t="shared" si="4"/>
        <v>1</v>
      </c>
      <c r="AA46" s="770"/>
      <c r="AB46" s="705"/>
      <c r="AC46" s="705"/>
      <c r="AD46" s="708"/>
      <c r="AE46" s="700">
        <f t="shared" si="8"/>
        <v>45777</v>
      </c>
      <c r="AF46" s="765">
        <f t="shared" si="13"/>
        <v>4</v>
      </c>
      <c r="AG46" s="769"/>
      <c r="AH46" s="705"/>
      <c r="AI46" s="705"/>
      <c r="AJ46" s="708"/>
      <c r="AL46" s="699"/>
      <c r="AO46" s="810"/>
      <c r="AP46" s="811"/>
    </row>
    <row r="47" spans="1:42" s="462" customFormat="1" ht="27" customHeight="1">
      <c r="A47" s="761">
        <f t="shared" si="9"/>
        <v>45627</v>
      </c>
      <c r="B47" s="765">
        <f t="shared" si="0"/>
        <v>1</v>
      </c>
      <c r="C47" s="769"/>
      <c r="D47" s="705"/>
      <c r="E47" s="705"/>
      <c r="F47" s="708"/>
      <c r="G47" s="700">
        <f t="shared" si="10"/>
        <v>45657</v>
      </c>
      <c r="H47" s="765">
        <f t="shared" si="1"/>
        <v>3</v>
      </c>
      <c r="I47" s="826"/>
      <c r="J47" s="827"/>
      <c r="K47" s="827"/>
      <c r="L47" s="821"/>
      <c r="M47" s="700">
        <f t="shared" si="6"/>
        <v>45688</v>
      </c>
      <c r="N47" s="765">
        <f t="shared" si="12"/>
        <v>6</v>
      </c>
      <c r="O47" s="769" t="s">
        <v>1163</v>
      </c>
      <c r="P47" s="705"/>
      <c r="Q47" s="705"/>
      <c r="R47" s="708"/>
      <c r="S47" s="1075">
        <f t="shared" si="11"/>
        <v>45719</v>
      </c>
      <c r="T47" s="1076">
        <f t="shared" si="3"/>
        <v>2</v>
      </c>
      <c r="U47" s="769"/>
      <c r="V47" s="705"/>
      <c r="W47" s="705"/>
      <c r="X47" s="708"/>
      <c r="Y47" s="700">
        <f t="shared" si="7"/>
        <v>45747</v>
      </c>
      <c r="Z47" s="765">
        <f t="shared" si="4"/>
        <v>2</v>
      </c>
      <c r="AA47" s="826"/>
      <c r="AB47" s="827"/>
      <c r="AC47" s="827"/>
      <c r="AD47" s="821"/>
      <c r="AE47" s="700">
        <f t="shared" si="8"/>
        <v>45778</v>
      </c>
      <c r="AF47" s="765">
        <f t="shared" si="13"/>
        <v>5</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12</v>
      </c>
      <c r="N1" s="68"/>
      <c r="O1" s="69" t="s">
        <v>29</v>
      </c>
      <c r="P1" s="69"/>
      <c r="Q1" s="69"/>
      <c r="R1" s="68"/>
      <c r="S1" s="68"/>
      <c r="T1" s="68"/>
      <c r="U1" s="69"/>
      <c r="V1" s="69"/>
      <c r="W1" s="69"/>
      <c r="X1" s="68"/>
      <c r="Y1" s="68"/>
      <c r="Z1" s="68"/>
      <c r="AA1" s="69"/>
      <c r="AB1" s="69"/>
      <c r="AC1" s="69"/>
      <c r="AD1" s="68"/>
      <c r="AE1" s="70">
        <f>MONTH($AO$3)</f>
        <v>12</v>
      </c>
      <c r="AF1" s="68"/>
      <c r="AG1" s="69" t="s">
        <v>29</v>
      </c>
      <c r="AH1" s="69"/>
      <c r="AI1" s="69"/>
      <c r="AJ1" s="68"/>
    </row>
    <row r="2" spans="1:47" ht="15" customHeight="1" thickBot="1">
      <c r="A2" s="72"/>
      <c r="B2" s="455" t="s">
        <v>463</v>
      </c>
      <c r="C2" s="1291">
        <v>45628</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401</v>
      </c>
      <c r="AR2" s="461">
        <f>VLOOKUP(O2,祝日!K3:S25,2,FALSE)</f>
        <v>3</v>
      </c>
      <c r="AS2" s="449" t="s">
        <v>466</v>
      </c>
    </row>
    <row r="3" spans="1:47" ht="15" customHeight="1" thickBot="1">
      <c r="A3" s="74"/>
      <c r="B3" s="455" t="s">
        <v>464</v>
      </c>
      <c r="C3" s="1291">
        <v>45716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45628</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45716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令和7年1月1日から令和7年2月15日までの期間で、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45658</v>
      </c>
      <c r="AS9" s="752" t="s">
        <v>736</v>
      </c>
      <c r="AT9" s="830">
        <f>IF(MONTH($AO$3)=MONTH($AO$4),$AO$4-1,DATE(YEAR($AO$4),MONTH($AO$4),DAY(15)))</f>
        <v>45703</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45627</v>
      </c>
      <c r="AS10" s="752" t="s">
        <v>736</v>
      </c>
      <c r="AT10" s="830">
        <f>DATE(YEAR($AO$4),MONTH($AO$4)-1,DAY(15))</f>
        <v>45672</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12</v>
      </c>
      <c r="B16" s="1873"/>
      <c r="C16" s="1874"/>
      <c r="D16" s="756" t="s">
        <v>445</v>
      </c>
      <c r="E16" s="757" t="s">
        <v>447</v>
      </c>
      <c r="F16" s="758" t="s">
        <v>449</v>
      </c>
      <c r="G16" s="1872">
        <f>MONTH(G17)</f>
        <v>1</v>
      </c>
      <c r="H16" s="1873"/>
      <c r="I16" s="1874"/>
      <c r="J16" s="756" t="s">
        <v>444</v>
      </c>
      <c r="K16" s="756" t="s">
        <v>446</v>
      </c>
      <c r="L16" s="759" t="s">
        <v>448</v>
      </c>
      <c r="M16" s="1872">
        <f>MONTH(M17)</f>
        <v>2</v>
      </c>
      <c r="N16" s="1873"/>
      <c r="O16" s="1874"/>
      <c r="P16" s="756" t="s">
        <v>444</v>
      </c>
      <c r="Q16" s="756" t="s">
        <v>446</v>
      </c>
      <c r="R16" s="758" t="s">
        <v>448</v>
      </c>
      <c r="S16" s="1872">
        <f>MONTH(S17)</f>
        <v>3</v>
      </c>
      <c r="T16" s="1873"/>
      <c r="U16" s="1874"/>
      <c r="V16" s="756" t="s">
        <v>445</v>
      </c>
      <c r="W16" s="757" t="s">
        <v>447</v>
      </c>
      <c r="X16" s="758" t="s">
        <v>449</v>
      </c>
      <c r="Y16" s="1872">
        <f>MONTH(Y17)</f>
        <v>4</v>
      </c>
      <c r="Z16" s="1873"/>
      <c r="AA16" s="1874"/>
      <c r="AB16" s="756" t="s">
        <v>444</v>
      </c>
      <c r="AC16" s="756" t="s">
        <v>446</v>
      </c>
      <c r="AD16" s="759" t="s">
        <v>448</v>
      </c>
      <c r="AE16" s="1872">
        <f>MONTH(AE17)</f>
        <v>5</v>
      </c>
      <c r="AF16" s="1873"/>
      <c r="AG16" s="1874"/>
      <c r="AH16" s="756" t="s">
        <v>444</v>
      </c>
      <c r="AI16" s="756" t="s">
        <v>446</v>
      </c>
      <c r="AJ16" s="758" t="s">
        <v>448</v>
      </c>
      <c r="AL16" s="456" t="s">
        <v>459</v>
      </c>
      <c r="AM16" s="464" t="s">
        <v>468</v>
      </c>
      <c r="AO16" s="806"/>
      <c r="AP16" s="807"/>
    </row>
    <row r="17" spans="1:42" s="462" customFormat="1" ht="27" customHeight="1" thickTop="1" thickBot="1">
      <c r="A17" s="760">
        <f>AO3</f>
        <v>45628</v>
      </c>
      <c r="B17" s="764">
        <f t="shared" ref="B17:B47" si="0">WEEKDAY(A17)</f>
        <v>2</v>
      </c>
      <c r="C17" s="775" t="s">
        <v>688</v>
      </c>
      <c r="D17" s="782"/>
      <c r="E17" s="782"/>
      <c r="F17" s="783"/>
      <c r="G17" s="767">
        <f>DATE(YEAR($A$17),MONTH($A$17)+1,DAY($A$17))</f>
        <v>45659</v>
      </c>
      <c r="H17" s="764">
        <f t="shared" ref="H17:H47" si="1">WEEKDAY(G17)</f>
        <v>5</v>
      </c>
      <c r="I17" s="775"/>
      <c r="J17" s="776"/>
      <c r="K17" s="776"/>
      <c r="L17" s="777"/>
      <c r="M17" s="774">
        <f>DATE(YEAR($A$17),MONTH($A$17)+2,DAY($A$17))</f>
        <v>45690</v>
      </c>
      <c r="N17" s="780">
        <f t="shared" ref="N17:N42" si="2">WEEKDAY(M17)</f>
        <v>1</v>
      </c>
      <c r="O17" s="781"/>
      <c r="P17" s="782"/>
      <c r="Q17" s="782"/>
      <c r="R17" s="783"/>
      <c r="S17" s="1073">
        <f>DATE(YEAR($A$17),MONTH($A$17)+3,DAY($A$17))</f>
        <v>45718</v>
      </c>
      <c r="T17" s="1074">
        <f t="shared" ref="T17:T47" si="3">WEEKDAY(S17)</f>
        <v>1</v>
      </c>
      <c r="U17" s="775"/>
      <c r="V17" s="782"/>
      <c r="W17" s="782"/>
      <c r="X17" s="783"/>
      <c r="Y17" s="767">
        <f>DATE(YEAR($A$17),MONTH($A$17)+4,DAY($A$17))</f>
        <v>45749</v>
      </c>
      <c r="Z17" s="764">
        <f t="shared" ref="Z17:Z47" si="4">WEEKDAY(Y17)</f>
        <v>4</v>
      </c>
      <c r="AA17" s="775"/>
      <c r="AB17" s="776"/>
      <c r="AC17" s="776"/>
      <c r="AD17" s="777"/>
      <c r="AE17" s="774">
        <f>DATE(YEAR($A$17),MONTH($A$17)+5,DAY($A$17))</f>
        <v>45779</v>
      </c>
      <c r="AF17" s="780">
        <f t="shared" ref="AF17:AF42" si="5">WEEKDAY(AE17)</f>
        <v>6</v>
      </c>
      <c r="AG17" s="781"/>
      <c r="AH17" s="782"/>
      <c r="AI17" s="782"/>
      <c r="AJ17" s="783"/>
      <c r="AL17" s="695" t="str">
        <f>IF(OR($C$55&lt;$AR$4,$C$49&lt;$AR$7)=TRUE,"月1不","")</f>
        <v>月1不</v>
      </c>
      <c r="AO17" s="808"/>
      <c r="AP17" s="809"/>
    </row>
    <row r="18" spans="1:42" s="462" customFormat="1" ht="27" customHeight="1" thickBot="1">
      <c r="A18" s="697">
        <f>A17+1</f>
        <v>45629</v>
      </c>
      <c r="B18" s="765">
        <f t="shared" si="0"/>
        <v>3</v>
      </c>
      <c r="C18" s="768"/>
      <c r="D18" s="704"/>
      <c r="E18" s="704"/>
      <c r="F18" s="708"/>
      <c r="G18" s="696">
        <f>G17+1</f>
        <v>45660</v>
      </c>
      <c r="H18" s="766">
        <f t="shared" si="1"/>
        <v>6</v>
      </c>
      <c r="I18" s="770"/>
      <c r="J18" s="705"/>
      <c r="K18" s="705"/>
      <c r="L18" s="708"/>
      <c r="M18" s="700">
        <f t="shared" ref="M18:M47" si="6">M17+1</f>
        <v>45691</v>
      </c>
      <c r="N18" s="766">
        <f t="shared" si="2"/>
        <v>2</v>
      </c>
      <c r="O18" s="770"/>
      <c r="P18" s="705"/>
      <c r="Q18" s="705"/>
      <c r="R18" s="708"/>
      <c r="S18" s="1075">
        <f>S17+1</f>
        <v>45719</v>
      </c>
      <c r="T18" s="1076">
        <f t="shared" si="3"/>
        <v>2</v>
      </c>
      <c r="U18" s="768"/>
      <c r="V18" s="704"/>
      <c r="W18" s="704"/>
      <c r="X18" s="708"/>
      <c r="Y18" s="696">
        <f t="shared" ref="Y18:Y47" si="7">Y17+1</f>
        <v>45750</v>
      </c>
      <c r="Z18" s="766">
        <f t="shared" si="4"/>
        <v>5</v>
      </c>
      <c r="AA18" s="770"/>
      <c r="AB18" s="705"/>
      <c r="AC18" s="705"/>
      <c r="AD18" s="708"/>
      <c r="AE18" s="700">
        <f t="shared" ref="AE18:AE47" si="8">AE17+1</f>
        <v>45780</v>
      </c>
      <c r="AF18" s="766">
        <f t="shared" si="5"/>
        <v>7</v>
      </c>
      <c r="AG18" s="770"/>
      <c r="AH18" s="705"/>
      <c r="AI18" s="705"/>
      <c r="AJ18" s="708"/>
      <c r="AL18" s="695" t="str">
        <f>IF(OR($I$55&lt;$AR$4,$I$49&lt;$AR$7)=TRUE,"月2不","")</f>
        <v>月2不</v>
      </c>
      <c r="AO18" s="808"/>
      <c r="AP18" s="809"/>
    </row>
    <row r="19" spans="1:42" s="462" customFormat="1" ht="27" customHeight="1" thickBot="1">
      <c r="A19" s="761">
        <f t="shared" ref="A19:A47" si="9">A18+1</f>
        <v>45630</v>
      </c>
      <c r="B19" s="765">
        <f t="shared" si="0"/>
        <v>4</v>
      </c>
      <c r="C19" s="769"/>
      <c r="D19" s="705"/>
      <c r="E19" s="705"/>
      <c r="F19" s="708"/>
      <c r="G19" s="696">
        <f t="shared" ref="G19:G47" si="10">G18+1</f>
        <v>45661</v>
      </c>
      <c r="H19" s="766">
        <f t="shared" si="1"/>
        <v>7</v>
      </c>
      <c r="I19" s="770"/>
      <c r="J19" s="705"/>
      <c r="K19" s="705"/>
      <c r="L19" s="708"/>
      <c r="M19" s="700">
        <f t="shared" si="6"/>
        <v>45692</v>
      </c>
      <c r="N19" s="766">
        <f t="shared" si="2"/>
        <v>3</v>
      </c>
      <c r="O19" s="770"/>
      <c r="P19" s="705"/>
      <c r="Q19" s="705"/>
      <c r="R19" s="708"/>
      <c r="S19" s="1075">
        <f t="shared" ref="S19:S47" si="11">S18+1</f>
        <v>45720</v>
      </c>
      <c r="T19" s="1076">
        <f t="shared" si="3"/>
        <v>3</v>
      </c>
      <c r="U19" s="769"/>
      <c r="V19" s="705"/>
      <c r="W19" s="705"/>
      <c r="X19" s="708"/>
      <c r="Y19" s="696">
        <f t="shared" si="7"/>
        <v>45751</v>
      </c>
      <c r="Z19" s="766">
        <f t="shared" si="4"/>
        <v>6</v>
      </c>
      <c r="AA19" s="770"/>
      <c r="AB19" s="705"/>
      <c r="AC19" s="705"/>
      <c r="AD19" s="708"/>
      <c r="AE19" s="700">
        <f t="shared" si="8"/>
        <v>45781</v>
      </c>
      <c r="AF19" s="766">
        <f t="shared" si="5"/>
        <v>1</v>
      </c>
      <c r="AG19" s="770"/>
      <c r="AH19" s="705"/>
      <c r="AI19" s="705"/>
      <c r="AJ19" s="708"/>
      <c r="AL19" s="695" t="str">
        <f>IF(OR($O$55&lt;$AR$4,$O$49&lt;$AR$7)=TRUE,"月3不","")</f>
        <v>月3不</v>
      </c>
      <c r="AO19" s="808"/>
      <c r="AP19" s="809"/>
    </row>
    <row r="20" spans="1:42" s="462" customFormat="1" ht="27" customHeight="1" thickBot="1">
      <c r="A20" s="761">
        <f t="shared" si="9"/>
        <v>45631</v>
      </c>
      <c r="B20" s="765">
        <f t="shared" si="0"/>
        <v>5</v>
      </c>
      <c r="C20" s="769"/>
      <c r="D20" s="705"/>
      <c r="E20" s="705"/>
      <c r="F20" s="708"/>
      <c r="G20" s="696">
        <f t="shared" si="10"/>
        <v>45662</v>
      </c>
      <c r="H20" s="766">
        <f t="shared" si="1"/>
        <v>1</v>
      </c>
      <c r="I20" s="770"/>
      <c r="J20" s="705"/>
      <c r="K20" s="705"/>
      <c r="L20" s="708"/>
      <c r="M20" s="700">
        <f t="shared" si="6"/>
        <v>45693</v>
      </c>
      <c r="N20" s="766">
        <f t="shared" si="2"/>
        <v>4</v>
      </c>
      <c r="O20" s="770"/>
      <c r="P20" s="705"/>
      <c r="Q20" s="705"/>
      <c r="R20" s="708"/>
      <c r="S20" s="1075">
        <f t="shared" si="11"/>
        <v>45721</v>
      </c>
      <c r="T20" s="1076">
        <f t="shared" si="3"/>
        <v>4</v>
      </c>
      <c r="U20" s="769"/>
      <c r="V20" s="705"/>
      <c r="W20" s="705"/>
      <c r="X20" s="708"/>
      <c r="Y20" s="696">
        <f t="shared" si="7"/>
        <v>45752</v>
      </c>
      <c r="Z20" s="766">
        <f t="shared" si="4"/>
        <v>7</v>
      </c>
      <c r="AA20" s="770"/>
      <c r="AB20" s="705"/>
      <c r="AC20" s="705"/>
      <c r="AD20" s="708"/>
      <c r="AE20" s="700">
        <f t="shared" si="8"/>
        <v>45782</v>
      </c>
      <c r="AF20" s="766">
        <f t="shared" si="5"/>
        <v>2</v>
      </c>
      <c r="AG20" s="770"/>
      <c r="AH20" s="705"/>
      <c r="AI20" s="705"/>
      <c r="AJ20" s="708"/>
      <c r="AL20" s="695" t="str">
        <f>IF(AND(DATE(YEAR($A$17),MONTH($A$17)+3,DAY($A$17))&lt;$C$3,OR($U$55&lt;$AR$4,$U$49&lt;$AR$7)=TRUE),"月4不","")</f>
        <v/>
      </c>
      <c r="AO20" s="808"/>
      <c r="AP20" s="809"/>
    </row>
    <row r="21" spans="1:42" s="462" customFormat="1" ht="27" customHeight="1" thickBot="1">
      <c r="A21" s="761">
        <f t="shared" si="9"/>
        <v>45632</v>
      </c>
      <c r="B21" s="765">
        <f t="shared" si="0"/>
        <v>6</v>
      </c>
      <c r="C21" s="769"/>
      <c r="D21" s="705"/>
      <c r="E21" s="705"/>
      <c r="F21" s="708"/>
      <c r="G21" s="696">
        <f t="shared" si="10"/>
        <v>45663</v>
      </c>
      <c r="H21" s="766">
        <f t="shared" si="1"/>
        <v>2</v>
      </c>
      <c r="I21" s="770"/>
      <c r="J21" s="705"/>
      <c r="K21" s="705"/>
      <c r="L21" s="708"/>
      <c r="M21" s="700">
        <f t="shared" si="6"/>
        <v>45694</v>
      </c>
      <c r="N21" s="766">
        <f t="shared" si="2"/>
        <v>5</v>
      </c>
      <c r="O21" s="770"/>
      <c r="P21" s="705"/>
      <c r="Q21" s="705"/>
      <c r="R21" s="708"/>
      <c r="S21" s="1075">
        <f t="shared" si="11"/>
        <v>45722</v>
      </c>
      <c r="T21" s="1076">
        <f t="shared" si="3"/>
        <v>5</v>
      </c>
      <c r="U21" s="769"/>
      <c r="V21" s="705"/>
      <c r="W21" s="705"/>
      <c r="X21" s="708"/>
      <c r="Y21" s="696">
        <f t="shared" si="7"/>
        <v>45753</v>
      </c>
      <c r="Z21" s="766">
        <f t="shared" si="4"/>
        <v>1</v>
      </c>
      <c r="AA21" s="770"/>
      <c r="AB21" s="705"/>
      <c r="AC21" s="705"/>
      <c r="AD21" s="708"/>
      <c r="AE21" s="700">
        <f t="shared" si="8"/>
        <v>45783</v>
      </c>
      <c r="AF21" s="766">
        <f t="shared" si="5"/>
        <v>3</v>
      </c>
      <c r="AG21" s="770"/>
      <c r="AH21" s="705"/>
      <c r="AI21" s="705"/>
      <c r="AJ21" s="708"/>
      <c r="AL21" s="695" t="str">
        <f>IF(AND(DATE(YEAR($A$17),MONTH($A$17)+4,DAY($A$17))&lt;$C$3,OR($AA$55&lt;$AR$4,$AA$49&lt;$AR$7)=TRUE),"月5不","")</f>
        <v/>
      </c>
      <c r="AO21" s="808"/>
      <c r="AP21" s="809"/>
    </row>
    <row r="22" spans="1:42" s="462" customFormat="1" ht="27" customHeight="1" thickBot="1">
      <c r="A22" s="761">
        <f t="shared" si="9"/>
        <v>45633</v>
      </c>
      <c r="B22" s="765">
        <f t="shared" si="0"/>
        <v>7</v>
      </c>
      <c r="C22" s="769"/>
      <c r="D22" s="705"/>
      <c r="E22" s="705"/>
      <c r="F22" s="708"/>
      <c r="G22" s="696">
        <f t="shared" si="10"/>
        <v>45664</v>
      </c>
      <c r="H22" s="766">
        <f t="shared" si="1"/>
        <v>3</v>
      </c>
      <c r="I22" s="770"/>
      <c r="J22" s="705"/>
      <c r="K22" s="705"/>
      <c r="L22" s="708"/>
      <c r="M22" s="700">
        <f t="shared" si="6"/>
        <v>45695</v>
      </c>
      <c r="N22" s="766">
        <f t="shared" si="2"/>
        <v>6</v>
      </c>
      <c r="O22" s="770"/>
      <c r="P22" s="705"/>
      <c r="Q22" s="705"/>
      <c r="R22" s="708"/>
      <c r="S22" s="1075">
        <f t="shared" si="11"/>
        <v>45723</v>
      </c>
      <c r="T22" s="1076">
        <f t="shared" si="3"/>
        <v>6</v>
      </c>
      <c r="U22" s="769"/>
      <c r="V22" s="705"/>
      <c r="W22" s="705"/>
      <c r="X22" s="708"/>
      <c r="Y22" s="696">
        <f t="shared" si="7"/>
        <v>45754</v>
      </c>
      <c r="Z22" s="766">
        <f t="shared" si="4"/>
        <v>2</v>
      </c>
      <c r="AA22" s="770"/>
      <c r="AB22" s="705"/>
      <c r="AC22" s="705"/>
      <c r="AD22" s="708"/>
      <c r="AE22" s="700">
        <f t="shared" si="8"/>
        <v>45784</v>
      </c>
      <c r="AF22" s="766">
        <f t="shared" si="5"/>
        <v>4</v>
      </c>
      <c r="AG22" s="770"/>
      <c r="AH22" s="705"/>
      <c r="AI22" s="705"/>
      <c r="AJ22" s="708"/>
      <c r="AL22" s="698" t="str">
        <f>IF(AND(DATE(YEAR($A$17),MONTH($A$17)+5,DAY($A$17))&lt;$C$3,OR($AG$55&lt;$AR$4,$AG$49&lt;$AR$7)=TRUE),"月6不","")</f>
        <v/>
      </c>
      <c r="AO22" s="808"/>
      <c r="AP22" s="809"/>
    </row>
    <row r="23" spans="1:42" s="462" customFormat="1" ht="27" customHeight="1" thickBot="1">
      <c r="A23" s="761">
        <f t="shared" si="9"/>
        <v>45634</v>
      </c>
      <c r="B23" s="765">
        <f t="shared" si="0"/>
        <v>1</v>
      </c>
      <c r="C23" s="770"/>
      <c r="D23" s="705"/>
      <c r="E23" s="705"/>
      <c r="F23" s="708"/>
      <c r="G23" s="696">
        <f t="shared" si="10"/>
        <v>45665</v>
      </c>
      <c r="H23" s="766">
        <f t="shared" si="1"/>
        <v>4</v>
      </c>
      <c r="I23" s="770"/>
      <c r="J23" s="705"/>
      <c r="K23" s="705"/>
      <c r="L23" s="708"/>
      <c r="M23" s="700">
        <f t="shared" si="6"/>
        <v>45696</v>
      </c>
      <c r="N23" s="766">
        <f t="shared" si="2"/>
        <v>7</v>
      </c>
      <c r="O23" s="770"/>
      <c r="P23" s="705"/>
      <c r="Q23" s="705"/>
      <c r="R23" s="708"/>
      <c r="S23" s="1075">
        <f t="shared" si="11"/>
        <v>45724</v>
      </c>
      <c r="T23" s="1076">
        <f t="shared" si="3"/>
        <v>7</v>
      </c>
      <c r="U23" s="769"/>
      <c r="V23" s="705"/>
      <c r="W23" s="705"/>
      <c r="X23" s="708"/>
      <c r="Y23" s="696">
        <f t="shared" si="7"/>
        <v>45755</v>
      </c>
      <c r="Z23" s="766">
        <f t="shared" si="4"/>
        <v>3</v>
      </c>
      <c r="AA23" s="770"/>
      <c r="AB23" s="705"/>
      <c r="AC23" s="705"/>
      <c r="AD23" s="708"/>
      <c r="AE23" s="700">
        <f t="shared" si="8"/>
        <v>45785</v>
      </c>
      <c r="AF23" s="766">
        <f t="shared" si="5"/>
        <v>5</v>
      </c>
      <c r="AG23" s="770"/>
      <c r="AH23" s="705"/>
      <c r="AI23" s="705"/>
      <c r="AJ23" s="708"/>
      <c r="AL23" s="695" t="str">
        <f>IF($C$55&gt;$AT$4,"月1超","")</f>
        <v/>
      </c>
      <c r="AO23" s="808"/>
      <c r="AP23" s="809"/>
    </row>
    <row r="24" spans="1:42" s="462" customFormat="1" ht="27" customHeight="1" thickBot="1">
      <c r="A24" s="761">
        <f t="shared" si="9"/>
        <v>45635</v>
      </c>
      <c r="B24" s="765">
        <f t="shared" si="0"/>
        <v>2</v>
      </c>
      <c r="C24" s="769"/>
      <c r="D24" s="705"/>
      <c r="E24" s="705"/>
      <c r="F24" s="708"/>
      <c r="G24" s="700">
        <f t="shared" si="10"/>
        <v>45666</v>
      </c>
      <c r="H24" s="765">
        <f t="shared" si="1"/>
        <v>5</v>
      </c>
      <c r="I24" s="769"/>
      <c r="J24" s="705"/>
      <c r="K24" s="705"/>
      <c r="L24" s="708"/>
      <c r="M24" s="700">
        <f t="shared" si="6"/>
        <v>45697</v>
      </c>
      <c r="N24" s="766">
        <f t="shared" si="2"/>
        <v>1</v>
      </c>
      <c r="O24" s="770"/>
      <c r="P24" s="705"/>
      <c r="Q24" s="705"/>
      <c r="R24" s="708"/>
      <c r="S24" s="1075">
        <f t="shared" si="11"/>
        <v>45725</v>
      </c>
      <c r="T24" s="1076">
        <f t="shared" si="3"/>
        <v>1</v>
      </c>
      <c r="U24" s="770"/>
      <c r="V24" s="705"/>
      <c r="W24" s="705"/>
      <c r="X24" s="708"/>
      <c r="Y24" s="700">
        <f t="shared" si="7"/>
        <v>45756</v>
      </c>
      <c r="Z24" s="765">
        <f t="shared" si="4"/>
        <v>4</v>
      </c>
      <c r="AA24" s="769"/>
      <c r="AB24" s="705"/>
      <c r="AC24" s="705"/>
      <c r="AD24" s="708"/>
      <c r="AE24" s="700">
        <f t="shared" si="8"/>
        <v>45786</v>
      </c>
      <c r="AF24" s="766">
        <f t="shared" si="5"/>
        <v>6</v>
      </c>
      <c r="AG24" s="770"/>
      <c r="AH24" s="705"/>
      <c r="AI24" s="705"/>
      <c r="AJ24" s="708"/>
      <c r="AL24" s="695" t="str">
        <f>IF($I$55&gt;$AT$4,"月2超","")</f>
        <v/>
      </c>
      <c r="AO24" s="808"/>
      <c r="AP24" s="809"/>
    </row>
    <row r="25" spans="1:42" s="462" customFormat="1" ht="27" customHeight="1" thickBot="1">
      <c r="A25" s="761">
        <f t="shared" si="9"/>
        <v>45636</v>
      </c>
      <c r="B25" s="765">
        <f t="shared" si="0"/>
        <v>3</v>
      </c>
      <c r="C25" s="769"/>
      <c r="D25" s="705"/>
      <c r="E25" s="705"/>
      <c r="F25" s="708"/>
      <c r="G25" s="696">
        <f t="shared" si="10"/>
        <v>45667</v>
      </c>
      <c r="H25" s="766">
        <f t="shared" si="1"/>
        <v>6</v>
      </c>
      <c r="I25" s="768"/>
      <c r="J25" s="704"/>
      <c r="K25" s="704"/>
      <c r="L25" s="709"/>
      <c r="M25" s="700">
        <f t="shared" si="6"/>
        <v>45698</v>
      </c>
      <c r="N25" s="765">
        <f t="shared" si="2"/>
        <v>2</v>
      </c>
      <c r="O25" s="770"/>
      <c r="P25" s="705"/>
      <c r="Q25" s="705"/>
      <c r="R25" s="708"/>
      <c r="S25" s="1075">
        <f t="shared" si="11"/>
        <v>45726</v>
      </c>
      <c r="T25" s="1076">
        <f t="shared" si="3"/>
        <v>2</v>
      </c>
      <c r="U25" s="769"/>
      <c r="V25" s="705"/>
      <c r="W25" s="705"/>
      <c r="X25" s="708"/>
      <c r="Y25" s="696">
        <f t="shared" si="7"/>
        <v>45757</v>
      </c>
      <c r="Z25" s="766">
        <f t="shared" si="4"/>
        <v>5</v>
      </c>
      <c r="AA25" s="768"/>
      <c r="AB25" s="704"/>
      <c r="AC25" s="704"/>
      <c r="AD25" s="709"/>
      <c r="AE25" s="700">
        <f t="shared" si="8"/>
        <v>45787</v>
      </c>
      <c r="AF25" s="765">
        <f t="shared" si="5"/>
        <v>7</v>
      </c>
      <c r="AG25" s="770"/>
      <c r="AH25" s="705"/>
      <c r="AI25" s="705"/>
      <c r="AJ25" s="708"/>
      <c r="AL25" s="695" t="str">
        <f>IF($O$55&gt;$AT$4,"月3超","")</f>
        <v/>
      </c>
      <c r="AO25" s="808"/>
      <c r="AP25" s="809"/>
    </row>
    <row r="26" spans="1:42" s="462" customFormat="1" ht="27" customHeight="1" thickBot="1">
      <c r="A26" s="761">
        <f t="shared" si="9"/>
        <v>45637</v>
      </c>
      <c r="B26" s="765">
        <f t="shared" si="0"/>
        <v>4</v>
      </c>
      <c r="C26" s="769"/>
      <c r="D26" s="705"/>
      <c r="E26" s="705"/>
      <c r="F26" s="708"/>
      <c r="G26" s="696">
        <f t="shared" si="10"/>
        <v>45668</v>
      </c>
      <c r="H26" s="766">
        <f t="shared" si="1"/>
        <v>7</v>
      </c>
      <c r="I26" s="770"/>
      <c r="J26" s="705"/>
      <c r="K26" s="705"/>
      <c r="L26" s="708"/>
      <c r="M26" s="696">
        <f t="shared" si="6"/>
        <v>45699</v>
      </c>
      <c r="N26" s="766">
        <f t="shared" si="2"/>
        <v>3</v>
      </c>
      <c r="O26" s="768"/>
      <c r="P26" s="704"/>
      <c r="Q26" s="704"/>
      <c r="R26" s="709"/>
      <c r="S26" s="1075">
        <f t="shared" si="11"/>
        <v>45727</v>
      </c>
      <c r="T26" s="1076">
        <f t="shared" si="3"/>
        <v>3</v>
      </c>
      <c r="U26" s="769"/>
      <c r="V26" s="705"/>
      <c r="W26" s="705"/>
      <c r="X26" s="708"/>
      <c r="Y26" s="696">
        <f t="shared" si="7"/>
        <v>45758</v>
      </c>
      <c r="Z26" s="766">
        <f t="shared" si="4"/>
        <v>6</v>
      </c>
      <c r="AA26" s="770"/>
      <c r="AB26" s="705"/>
      <c r="AC26" s="705"/>
      <c r="AD26" s="708"/>
      <c r="AE26" s="696">
        <f t="shared" si="8"/>
        <v>45788</v>
      </c>
      <c r="AF26" s="766">
        <f t="shared" si="5"/>
        <v>1</v>
      </c>
      <c r="AG26" s="768"/>
      <c r="AH26" s="704"/>
      <c r="AI26" s="704"/>
      <c r="AJ26" s="709"/>
      <c r="AL26" s="695" t="str">
        <f>IF($U$55&gt;$AT$4,"月4超","")</f>
        <v/>
      </c>
      <c r="AO26" s="808"/>
      <c r="AP26" s="809"/>
    </row>
    <row r="27" spans="1:42" s="462" customFormat="1" ht="27" customHeight="1" thickBot="1">
      <c r="A27" s="762">
        <f t="shared" si="9"/>
        <v>45638</v>
      </c>
      <c r="B27" s="766">
        <f t="shared" si="0"/>
        <v>5</v>
      </c>
      <c r="C27" s="771"/>
      <c r="D27" s="704"/>
      <c r="E27" s="704"/>
      <c r="F27" s="709"/>
      <c r="G27" s="696">
        <f t="shared" si="10"/>
        <v>45669</v>
      </c>
      <c r="H27" s="766">
        <f t="shared" si="1"/>
        <v>1</v>
      </c>
      <c r="I27" s="770"/>
      <c r="J27" s="705"/>
      <c r="K27" s="705"/>
      <c r="L27" s="708"/>
      <c r="M27" s="696">
        <f t="shared" si="6"/>
        <v>45700</v>
      </c>
      <c r="N27" s="766">
        <f t="shared" si="2"/>
        <v>4</v>
      </c>
      <c r="O27" s="768"/>
      <c r="P27" s="704"/>
      <c r="Q27" s="704"/>
      <c r="R27" s="709"/>
      <c r="S27" s="1077">
        <f t="shared" si="11"/>
        <v>45728</v>
      </c>
      <c r="T27" s="1078">
        <f t="shared" si="3"/>
        <v>4</v>
      </c>
      <c r="U27" s="771"/>
      <c r="V27" s="704"/>
      <c r="W27" s="704"/>
      <c r="X27" s="709"/>
      <c r="Y27" s="696">
        <f t="shared" si="7"/>
        <v>45759</v>
      </c>
      <c r="Z27" s="766">
        <f t="shared" si="4"/>
        <v>7</v>
      </c>
      <c r="AA27" s="770"/>
      <c r="AB27" s="705"/>
      <c r="AC27" s="705"/>
      <c r="AD27" s="708"/>
      <c r="AE27" s="696">
        <f t="shared" si="8"/>
        <v>45789</v>
      </c>
      <c r="AF27" s="766">
        <f t="shared" si="5"/>
        <v>2</v>
      </c>
      <c r="AG27" s="768"/>
      <c r="AH27" s="704"/>
      <c r="AI27" s="704"/>
      <c r="AJ27" s="709"/>
      <c r="AL27" s="695" t="str">
        <f>IF($AA$55&gt;$AT$4,"月5超","")</f>
        <v/>
      </c>
      <c r="AO27" s="808"/>
      <c r="AP27" s="809"/>
    </row>
    <row r="28" spans="1:42" s="462" customFormat="1" ht="27" customHeight="1" thickBot="1">
      <c r="A28" s="761">
        <f t="shared" si="9"/>
        <v>45639</v>
      </c>
      <c r="B28" s="765">
        <f t="shared" si="0"/>
        <v>6</v>
      </c>
      <c r="C28" s="768"/>
      <c r="D28" s="704"/>
      <c r="E28" s="704"/>
      <c r="F28" s="709"/>
      <c r="G28" s="696">
        <f t="shared" si="10"/>
        <v>45670</v>
      </c>
      <c r="H28" s="766">
        <f t="shared" si="1"/>
        <v>2</v>
      </c>
      <c r="I28" s="770"/>
      <c r="J28" s="705"/>
      <c r="K28" s="705"/>
      <c r="L28" s="708"/>
      <c r="M28" s="700">
        <f t="shared" si="6"/>
        <v>45701</v>
      </c>
      <c r="N28" s="766">
        <f t="shared" si="2"/>
        <v>5</v>
      </c>
      <c r="O28" s="768"/>
      <c r="P28" s="705"/>
      <c r="Q28" s="705"/>
      <c r="R28" s="708"/>
      <c r="S28" s="1075">
        <f t="shared" si="11"/>
        <v>45729</v>
      </c>
      <c r="T28" s="1076">
        <f t="shared" si="3"/>
        <v>5</v>
      </c>
      <c r="U28" s="768"/>
      <c r="V28" s="704"/>
      <c r="W28" s="704"/>
      <c r="X28" s="709"/>
      <c r="Y28" s="696">
        <f t="shared" si="7"/>
        <v>45760</v>
      </c>
      <c r="Z28" s="766">
        <f t="shared" si="4"/>
        <v>1</v>
      </c>
      <c r="AA28" s="770"/>
      <c r="AB28" s="705"/>
      <c r="AC28" s="705"/>
      <c r="AD28" s="708"/>
      <c r="AE28" s="700">
        <f t="shared" si="8"/>
        <v>45790</v>
      </c>
      <c r="AF28" s="766">
        <f t="shared" si="5"/>
        <v>3</v>
      </c>
      <c r="AG28" s="770"/>
      <c r="AH28" s="705"/>
      <c r="AI28" s="705"/>
      <c r="AJ28" s="708"/>
      <c r="AL28" s="698" t="str">
        <f>IF($AG$55&gt;$AT$4,"月6超","")</f>
        <v/>
      </c>
      <c r="AO28" s="808"/>
      <c r="AP28" s="809"/>
    </row>
    <row r="29" spans="1:42" s="462" customFormat="1" ht="27" customHeight="1" thickBot="1">
      <c r="A29" s="761">
        <f t="shared" si="9"/>
        <v>45640</v>
      </c>
      <c r="B29" s="765">
        <f t="shared" si="0"/>
        <v>7</v>
      </c>
      <c r="C29" s="769"/>
      <c r="D29" s="705"/>
      <c r="E29" s="705"/>
      <c r="F29" s="708"/>
      <c r="G29" s="696">
        <f t="shared" si="10"/>
        <v>45671</v>
      </c>
      <c r="H29" s="766">
        <f t="shared" si="1"/>
        <v>3</v>
      </c>
      <c r="I29" s="770"/>
      <c r="J29" s="705"/>
      <c r="K29" s="705"/>
      <c r="L29" s="708"/>
      <c r="M29" s="700">
        <f t="shared" si="6"/>
        <v>45702</v>
      </c>
      <c r="N29" s="766">
        <f t="shared" si="2"/>
        <v>6</v>
      </c>
      <c r="O29" s="770"/>
      <c r="P29" s="705"/>
      <c r="Q29" s="705"/>
      <c r="R29" s="708"/>
      <c r="S29" s="1075">
        <f t="shared" si="11"/>
        <v>45730</v>
      </c>
      <c r="T29" s="1076">
        <f t="shared" si="3"/>
        <v>6</v>
      </c>
      <c r="U29" s="769"/>
      <c r="V29" s="705"/>
      <c r="W29" s="705"/>
      <c r="X29" s="708"/>
      <c r="Y29" s="696">
        <f t="shared" si="7"/>
        <v>45761</v>
      </c>
      <c r="Z29" s="766">
        <f t="shared" si="4"/>
        <v>2</v>
      </c>
      <c r="AA29" s="770"/>
      <c r="AB29" s="705"/>
      <c r="AC29" s="705"/>
      <c r="AD29" s="708"/>
      <c r="AE29" s="700">
        <f t="shared" si="8"/>
        <v>45791</v>
      </c>
      <c r="AF29" s="766">
        <f t="shared" si="5"/>
        <v>4</v>
      </c>
      <c r="AG29" s="770"/>
      <c r="AH29" s="705"/>
      <c r="AI29" s="705"/>
      <c r="AJ29" s="708"/>
      <c r="AL29" s="699"/>
      <c r="AO29" s="808"/>
      <c r="AP29" s="809"/>
    </row>
    <row r="30" spans="1:42" s="462" customFormat="1" ht="27" customHeight="1" thickBot="1">
      <c r="A30" s="761">
        <f t="shared" si="9"/>
        <v>45641</v>
      </c>
      <c r="B30" s="765">
        <f t="shared" si="0"/>
        <v>1</v>
      </c>
      <c r="C30" s="769"/>
      <c r="D30" s="705"/>
      <c r="E30" s="705"/>
      <c r="F30" s="708"/>
      <c r="G30" s="696">
        <f t="shared" si="10"/>
        <v>45672</v>
      </c>
      <c r="H30" s="766">
        <f t="shared" si="1"/>
        <v>4</v>
      </c>
      <c r="I30" s="770"/>
      <c r="J30" s="705"/>
      <c r="K30" s="705"/>
      <c r="L30" s="708"/>
      <c r="M30" s="700">
        <f t="shared" si="6"/>
        <v>45703</v>
      </c>
      <c r="N30" s="766">
        <f t="shared" si="2"/>
        <v>7</v>
      </c>
      <c r="O30" s="770"/>
      <c r="P30" s="705"/>
      <c r="Q30" s="705"/>
      <c r="R30" s="708"/>
      <c r="S30" s="1075">
        <f t="shared" si="11"/>
        <v>45731</v>
      </c>
      <c r="T30" s="1076">
        <f t="shared" si="3"/>
        <v>7</v>
      </c>
      <c r="U30" s="769"/>
      <c r="V30" s="705"/>
      <c r="W30" s="705"/>
      <c r="X30" s="708"/>
      <c r="Y30" s="696">
        <f t="shared" si="7"/>
        <v>45762</v>
      </c>
      <c r="Z30" s="766">
        <f t="shared" si="4"/>
        <v>3</v>
      </c>
      <c r="AA30" s="770"/>
      <c r="AB30" s="705"/>
      <c r="AC30" s="705"/>
      <c r="AD30" s="708"/>
      <c r="AE30" s="700">
        <f t="shared" si="8"/>
        <v>45792</v>
      </c>
      <c r="AF30" s="766">
        <f t="shared" si="5"/>
        <v>5</v>
      </c>
      <c r="AG30" s="770"/>
      <c r="AH30" s="705"/>
      <c r="AI30" s="705"/>
      <c r="AJ30" s="708"/>
      <c r="AL30" s="698" t="str">
        <f>IF(J8&lt;&gt;M8,"総不一","")</f>
        <v/>
      </c>
      <c r="AO30" s="808"/>
      <c r="AP30" s="809"/>
    </row>
    <row r="31" spans="1:42" s="462" customFormat="1" ht="27" customHeight="1" thickBot="1">
      <c r="A31" s="761">
        <f t="shared" si="9"/>
        <v>45642</v>
      </c>
      <c r="B31" s="765">
        <f t="shared" si="0"/>
        <v>2</v>
      </c>
      <c r="C31" s="769"/>
      <c r="D31" s="705"/>
      <c r="E31" s="705"/>
      <c r="F31" s="708"/>
      <c r="G31" s="696">
        <f t="shared" si="10"/>
        <v>45673</v>
      </c>
      <c r="H31" s="766">
        <f t="shared" si="1"/>
        <v>5</v>
      </c>
      <c r="I31" s="770"/>
      <c r="J31" s="705"/>
      <c r="K31" s="705"/>
      <c r="L31" s="708"/>
      <c r="M31" s="700">
        <f t="shared" si="6"/>
        <v>45704</v>
      </c>
      <c r="N31" s="766">
        <f t="shared" si="2"/>
        <v>1</v>
      </c>
      <c r="O31" s="768"/>
      <c r="P31" s="705"/>
      <c r="Q31" s="705"/>
      <c r="R31" s="708"/>
      <c r="S31" s="1075">
        <f t="shared" si="11"/>
        <v>45732</v>
      </c>
      <c r="T31" s="1076">
        <f t="shared" si="3"/>
        <v>1</v>
      </c>
      <c r="U31" s="769"/>
      <c r="V31" s="705"/>
      <c r="W31" s="705"/>
      <c r="X31" s="708"/>
      <c r="Y31" s="696">
        <f t="shared" si="7"/>
        <v>45763</v>
      </c>
      <c r="Z31" s="766">
        <f t="shared" si="4"/>
        <v>4</v>
      </c>
      <c r="AA31" s="770"/>
      <c r="AB31" s="705"/>
      <c r="AC31" s="705"/>
      <c r="AD31" s="708"/>
      <c r="AE31" s="700">
        <f t="shared" si="8"/>
        <v>45793</v>
      </c>
      <c r="AF31" s="766">
        <f t="shared" si="5"/>
        <v>6</v>
      </c>
      <c r="AG31" s="770"/>
      <c r="AH31" s="705"/>
      <c r="AI31" s="705"/>
      <c r="AJ31" s="708"/>
      <c r="AL31" s="698" t="str">
        <f>IF(J9&lt;&gt;M9,"学不一","")</f>
        <v/>
      </c>
      <c r="AO31" s="808"/>
      <c r="AP31" s="809"/>
    </row>
    <row r="32" spans="1:42" s="462" customFormat="1" ht="27" customHeight="1" thickBot="1">
      <c r="A32" s="761">
        <f t="shared" si="9"/>
        <v>45643</v>
      </c>
      <c r="B32" s="765">
        <f t="shared" si="0"/>
        <v>3</v>
      </c>
      <c r="C32" s="769"/>
      <c r="D32" s="705"/>
      <c r="E32" s="705"/>
      <c r="F32" s="708"/>
      <c r="G32" s="696">
        <f t="shared" si="10"/>
        <v>45674</v>
      </c>
      <c r="H32" s="766">
        <f t="shared" si="1"/>
        <v>6</v>
      </c>
      <c r="I32" s="770"/>
      <c r="J32" s="705"/>
      <c r="K32" s="705"/>
      <c r="L32" s="708"/>
      <c r="M32" s="700">
        <f t="shared" si="6"/>
        <v>45705</v>
      </c>
      <c r="N32" s="766">
        <f t="shared" si="2"/>
        <v>2</v>
      </c>
      <c r="O32" s="768"/>
      <c r="P32" s="705"/>
      <c r="Q32" s="705"/>
      <c r="R32" s="708"/>
      <c r="S32" s="1075">
        <f t="shared" si="11"/>
        <v>45733</v>
      </c>
      <c r="T32" s="1076">
        <f t="shared" si="3"/>
        <v>2</v>
      </c>
      <c r="U32" s="769"/>
      <c r="V32" s="705"/>
      <c r="W32" s="705"/>
      <c r="X32" s="708"/>
      <c r="Y32" s="696">
        <f t="shared" si="7"/>
        <v>45764</v>
      </c>
      <c r="Z32" s="766">
        <f t="shared" si="4"/>
        <v>5</v>
      </c>
      <c r="AA32" s="770"/>
      <c r="AB32" s="705"/>
      <c r="AC32" s="705"/>
      <c r="AD32" s="708"/>
      <c r="AE32" s="700">
        <f t="shared" si="8"/>
        <v>45794</v>
      </c>
      <c r="AF32" s="766">
        <f t="shared" si="5"/>
        <v>7</v>
      </c>
      <c r="AG32" s="770"/>
      <c r="AH32" s="705"/>
      <c r="AI32" s="705"/>
      <c r="AJ32" s="708"/>
      <c r="AL32" s="698" t="str">
        <f>IF(J10&lt;&gt;M10,"実不一","")</f>
        <v/>
      </c>
      <c r="AO32" s="808"/>
      <c r="AP32" s="809"/>
    </row>
    <row r="33" spans="1:42" s="462" customFormat="1" ht="27" customHeight="1" thickBot="1">
      <c r="A33" s="761">
        <f t="shared" si="9"/>
        <v>45644</v>
      </c>
      <c r="B33" s="765">
        <f t="shared" si="0"/>
        <v>4</v>
      </c>
      <c r="C33" s="769"/>
      <c r="D33" s="705"/>
      <c r="E33" s="705"/>
      <c r="F33" s="708"/>
      <c r="G33" s="696">
        <f t="shared" si="10"/>
        <v>45675</v>
      </c>
      <c r="H33" s="766">
        <f t="shared" si="1"/>
        <v>7</v>
      </c>
      <c r="I33" s="770"/>
      <c r="J33" s="705"/>
      <c r="K33" s="705"/>
      <c r="L33" s="708"/>
      <c r="M33" s="700">
        <f t="shared" si="6"/>
        <v>45706</v>
      </c>
      <c r="N33" s="766">
        <f t="shared" si="2"/>
        <v>3</v>
      </c>
      <c r="O33" s="770"/>
      <c r="P33" s="705"/>
      <c r="Q33" s="705"/>
      <c r="R33" s="708"/>
      <c r="S33" s="1075">
        <f t="shared" si="11"/>
        <v>45734</v>
      </c>
      <c r="T33" s="1076">
        <f t="shared" si="3"/>
        <v>3</v>
      </c>
      <c r="U33" s="769"/>
      <c r="V33" s="705"/>
      <c r="W33" s="705"/>
      <c r="X33" s="708"/>
      <c r="Y33" s="696">
        <f t="shared" si="7"/>
        <v>45765</v>
      </c>
      <c r="Z33" s="766">
        <f t="shared" si="4"/>
        <v>6</v>
      </c>
      <c r="AA33" s="770"/>
      <c r="AB33" s="705"/>
      <c r="AC33" s="705"/>
      <c r="AD33" s="708"/>
      <c r="AE33" s="700">
        <f t="shared" si="8"/>
        <v>45795</v>
      </c>
      <c r="AF33" s="766">
        <f t="shared" si="5"/>
        <v>1</v>
      </c>
      <c r="AG33" s="770"/>
      <c r="AH33" s="705"/>
      <c r="AI33" s="705"/>
      <c r="AJ33" s="708"/>
      <c r="AL33" s="698" t="str">
        <f>IF(J11&lt;&gt;M11,"就不一","")</f>
        <v/>
      </c>
      <c r="AO33" s="808"/>
      <c r="AP33" s="809"/>
    </row>
    <row r="34" spans="1:42" s="462" customFormat="1" ht="27" customHeight="1" thickBot="1">
      <c r="A34" s="761">
        <f t="shared" si="9"/>
        <v>45645</v>
      </c>
      <c r="B34" s="765">
        <f t="shared" si="0"/>
        <v>5</v>
      </c>
      <c r="C34" s="769"/>
      <c r="D34" s="705"/>
      <c r="E34" s="705"/>
      <c r="F34" s="708"/>
      <c r="G34" s="696">
        <f t="shared" si="10"/>
        <v>45676</v>
      </c>
      <c r="H34" s="766">
        <f t="shared" si="1"/>
        <v>1</v>
      </c>
      <c r="I34" s="770"/>
      <c r="J34" s="705"/>
      <c r="K34" s="705"/>
      <c r="L34" s="708"/>
      <c r="M34" s="700">
        <f t="shared" si="6"/>
        <v>45707</v>
      </c>
      <c r="N34" s="765">
        <f t="shared" si="2"/>
        <v>4</v>
      </c>
      <c r="O34" s="768"/>
      <c r="P34" s="705"/>
      <c r="Q34" s="705"/>
      <c r="R34" s="708"/>
      <c r="S34" s="1075">
        <f t="shared" si="11"/>
        <v>45735</v>
      </c>
      <c r="T34" s="1076">
        <f t="shared" si="3"/>
        <v>4</v>
      </c>
      <c r="U34" s="769"/>
      <c r="V34" s="705"/>
      <c r="W34" s="705"/>
      <c r="X34" s="708"/>
      <c r="Y34" s="696">
        <f t="shared" si="7"/>
        <v>45766</v>
      </c>
      <c r="Z34" s="766">
        <f t="shared" si="4"/>
        <v>7</v>
      </c>
      <c r="AA34" s="770"/>
      <c r="AB34" s="705"/>
      <c r="AC34" s="705"/>
      <c r="AD34" s="708"/>
      <c r="AE34" s="700">
        <f t="shared" si="8"/>
        <v>45796</v>
      </c>
      <c r="AF34" s="765">
        <f t="shared" si="5"/>
        <v>2</v>
      </c>
      <c r="AG34" s="769"/>
      <c r="AH34" s="705"/>
      <c r="AI34" s="705"/>
      <c r="AJ34" s="708"/>
      <c r="AL34" s="699"/>
      <c r="AO34" s="808"/>
      <c r="AP34" s="809"/>
    </row>
    <row r="35" spans="1:42" s="462" customFormat="1" ht="27" customHeight="1" thickBot="1">
      <c r="A35" s="761">
        <f t="shared" si="9"/>
        <v>45646</v>
      </c>
      <c r="B35" s="765">
        <f t="shared" si="0"/>
        <v>6</v>
      </c>
      <c r="C35" s="768"/>
      <c r="D35" s="704"/>
      <c r="E35" s="704"/>
      <c r="F35" s="709"/>
      <c r="G35" s="696">
        <f t="shared" si="10"/>
        <v>45677</v>
      </c>
      <c r="H35" s="766">
        <f t="shared" si="1"/>
        <v>2</v>
      </c>
      <c r="I35" s="768"/>
      <c r="J35" s="704"/>
      <c r="K35" s="704"/>
      <c r="L35" s="709"/>
      <c r="M35" s="700">
        <f t="shared" si="6"/>
        <v>45708</v>
      </c>
      <c r="N35" s="766">
        <f t="shared" si="2"/>
        <v>5</v>
      </c>
      <c r="O35" s="768"/>
      <c r="P35" s="705"/>
      <c r="Q35" s="705"/>
      <c r="R35" s="708"/>
      <c r="S35" s="1075">
        <f t="shared" si="11"/>
        <v>45736</v>
      </c>
      <c r="T35" s="1076">
        <f t="shared" si="3"/>
        <v>5</v>
      </c>
      <c r="U35" s="768"/>
      <c r="V35" s="704"/>
      <c r="W35" s="704"/>
      <c r="X35" s="709"/>
      <c r="Y35" s="696">
        <f t="shared" si="7"/>
        <v>45767</v>
      </c>
      <c r="Z35" s="766">
        <f t="shared" si="4"/>
        <v>1</v>
      </c>
      <c r="AA35" s="768"/>
      <c r="AB35" s="704"/>
      <c r="AC35" s="704"/>
      <c r="AD35" s="709"/>
      <c r="AE35" s="700">
        <f t="shared" si="8"/>
        <v>45797</v>
      </c>
      <c r="AF35" s="766">
        <f t="shared" si="5"/>
        <v>3</v>
      </c>
      <c r="AG35" s="770"/>
      <c r="AH35" s="705"/>
      <c r="AI35" s="705"/>
      <c r="AJ35" s="708"/>
      <c r="AL35" s="698" t="str">
        <f>IF(($M$9+$M$10)&lt;$AR$3,"実訓不","")</f>
        <v>実訓不</v>
      </c>
      <c r="AO35" s="808"/>
      <c r="AP35" s="809"/>
    </row>
    <row r="36" spans="1:42" s="462" customFormat="1" ht="27" customHeight="1" thickBot="1">
      <c r="A36" s="761">
        <f t="shared" si="9"/>
        <v>45647</v>
      </c>
      <c r="B36" s="765">
        <f t="shared" si="0"/>
        <v>7</v>
      </c>
      <c r="C36" s="769"/>
      <c r="D36" s="705"/>
      <c r="E36" s="705"/>
      <c r="F36" s="708"/>
      <c r="G36" s="700">
        <f t="shared" si="10"/>
        <v>45678</v>
      </c>
      <c r="H36" s="765">
        <f t="shared" si="1"/>
        <v>3</v>
      </c>
      <c r="I36" s="769"/>
      <c r="J36" s="705"/>
      <c r="K36" s="705"/>
      <c r="L36" s="708"/>
      <c r="M36" s="700">
        <f t="shared" si="6"/>
        <v>45709</v>
      </c>
      <c r="N36" s="766">
        <f t="shared" si="2"/>
        <v>6</v>
      </c>
      <c r="O36" s="770"/>
      <c r="P36" s="705"/>
      <c r="Q36" s="705"/>
      <c r="R36" s="708"/>
      <c r="S36" s="1075">
        <f t="shared" si="11"/>
        <v>45737</v>
      </c>
      <c r="T36" s="1076">
        <f t="shared" si="3"/>
        <v>6</v>
      </c>
      <c r="U36" s="769"/>
      <c r="V36" s="705"/>
      <c r="W36" s="705"/>
      <c r="X36" s="708"/>
      <c r="Y36" s="700">
        <f t="shared" si="7"/>
        <v>45768</v>
      </c>
      <c r="Z36" s="765">
        <f t="shared" si="4"/>
        <v>2</v>
      </c>
      <c r="AA36" s="769"/>
      <c r="AB36" s="705"/>
      <c r="AC36" s="705"/>
      <c r="AD36" s="708"/>
      <c r="AE36" s="700">
        <f t="shared" si="8"/>
        <v>45798</v>
      </c>
      <c r="AF36" s="766">
        <f t="shared" si="5"/>
        <v>4</v>
      </c>
      <c r="AG36" s="770"/>
      <c r="AH36" s="705"/>
      <c r="AI36" s="705"/>
      <c r="AJ36" s="708"/>
      <c r="AL36" s="698" t="str">
        <f>IF(($M$9+$M$10)&gt;$AT$3,"実訓超","")</f>
        <v/>
      </c>
      <c r="AO36" s="808"/>
      <c r="AP36" s="809"/>
    </row>
    <row r="37" spans="1:42" s="462" customFormat="1" ht="27" customHeight="1" thickBot="1">
      <c r="A37" s="761">
        <f t="shared" si="9"/>
        <v>45648</v>
      </c>
      <c r="B37" s="765">
        <f t="shared" si="0"/>
        <v>1</v>
      </c>
      <c r="C37" s="769"/>
      <c r="D37" s="705"/>
      <c r="E37" s="705"/>
      <c r="F37" s="708"/>
      <c r="G37" s="696">
        <f t="shared" si="10"/>
        <v>45679</v>
      </c>
      <c r="H37" s="766">
        <f t="shared" si="1"/>
        <v>4</v>
      </c>
      <c r="I37" s="768"/>
      <c r="J37" s="704"/>
      <c r="K37" s="704"/>
      <c r="L37" s="709"/>
      <c r="M37" s="700">
        <f t="shared" si="6"/>
        <v>45710</v>
      </c>
      <c r="N37" s="766">
        <f t="shared" si="2"/>
        <v>7</v>
      </c>
      <c r="O37" s="770"/>
      <c r="P37" s="705"/>
      <c r="Q37" s="705"/>
      <c r="R37" s="708"/>
      <c r="S37" s="1075">
        <f t="shared" si="11"/>
        <v>45738</v>
      </c>
      <c r="T37" s="1076">
        <f t="shared" si="3"/>
        <v>7</v>
      </c>
      <c r="U37" s="769"/>
      <c r="V37" s="705"/>
      <c r="W37" s="705"/>
      <c r="X37" s="708"/>
      <c r="Y37" s="696">
        <f t="shared" si="7"/>
        <v>45769</v>
      </c>
      <c r="Z37" s="766">
        <f t="shared" si="4"/>
        <v>3</v>
      </c>
      <c r="AA37" s="768"/>
      <c r="AB37" s="704"/>
      <c r="AC37" s="704"/>
      <c r="AD37" s="709"/>
      <c r="AE37" s="700">
        <f t="shared" si="8"/>
        <v>45799</v>
      </c>
      <c r="AF37" s="766">
        <f t="shared" si="5"/>
        <v>5</v>
      </c>
      <c r="AG37" s="770"/>
      <c r="AH37" s="705"/>
      <c r="AI37" s="705"/>
      <c r="AJ37" s="708"/>
      <c r="AL37" s="698" t="str">
        <f>IF($M$11&lt;$AR$14,"就支不","")</f>
        <v>就支不</v>
      </c>
      <c r="AO37" s="808"/>
      <c r="AP37" s="809"/>
    </row>
    <row r="38" spans="1:42" s="462" customFormat="1" ht="27" customHeight="1" thickBot="1">
      <c r="A38" s="761">
        <f t="shared" si="9"/>
        <v>45649</v>
      </c>
      <c r="B38" s="765">
        <f t="shared" si="0"/>
        <v>2</v>
      </c>
      <c r="C38" s="769"/>
      <c r="D38" s="705"/>
      <c r="E38" s="705"/>
      <c r="F38" s="708"/>
      <c r="G38" s="696">
        <f t="shared" si="10"/>
        <v>45680</v>
      </c>
      <c r="H38" s="766">
        <f t="shared" si="1"/>
        <v>5</v>
      </c>
      <c r="I38" s="768"/>
      <c r="J38" s="704"/>
      <c r="K38" s="704"/>
      <c r="L38" s="709"/>
      <c r="M38" s="700">
        <f t="shared" si="6"/>
        <v>45711</v>
      </c>
      <c r="N38" s="765">
        <f t="shared" si="2"/>
        <v>1</v>
      </c>
      <c r="O38" s="768"/>
      <c r="P38" s="705"/>
      <c r="Q38" s="705"/>
      <c r="R38" s="708"/>
      <c r="S38" s="1075">
        <f t="shared" si="11"/>
        <v>45739</v>
      </c>
      <c r="T38" s="1076">
        <f t="shared" si="3"/>
        <v>1</v>
      </c>
      <c r="U38" s="769"/>
      <c r="V38" s="705"/>
      <c r="W38" s="705"/>
      <c r="X38" s="708"/>
      <c r="Y38" s="696">
        <f t="shared" si="7"/>
        <v>45770</v>
      </c>
      <c r="Z38" s="766">
        <f t="shared" si="4"/>
        <v>4</v>
      </c>
      <c r="AA38" s="768"/>
      <c r="AB38" s="704"/>
      <c r="AC38" s="704"/>
      <c r="AD38" s="709"/>
      <c r="AE38" s="700">
        <f t="shared" si="8"/>
        <v>45800</v>
      </c>
      <c r="AF38" s="765">
        <f t="shared" si="5"/>
        <v>6</v>
      </c>
      <c r="AG38" s="770"/>
      <c r="AH38" s="705"/>
      <c r="AI38" s="705"/>
      <c r="AJ38" s="708"/>
      <c r="AL38" s="698" t="str">
        <f>IF($M$11&gt;$AT$14,"就支超","")</f>
        <v/>
      </c>
      <c r="AO38" s="808"/>
      <c r="AP38" s="809"/>
    </row>
    <row r="39" spans="1:42" s="462" customFormat="1" ht="27" customHeight="1">
      <c r="A39" s="761">
        <f t="shared" si="9"/>
        <v>45650</v>
      </c>
      <c r="B39" s="765">
        <f t="shared" si="0"/>
        <v>3</v>
      </c>
      <c r="C39" s="769"/>
      <c r="D39" s="705"/>
      <c r="E39" s="705"/>
      <c r="F39" s="708"/>
      <c r="G39" s="700">
        <f t="shared" si="10"/>
        <v>45681</v>
      </c>
      <c r="H39" s="765">
        <f t="shared" si="1"/>
        <v>6</v>
      </c>
      <c r="I39" s="770"/>
      <c r="J39" s="705"/>
      <c r="K39" s="705"/>
      <c r="L39" s="708"/>
      <c r="M39" s="700">
        <f t="shared" si="6"/>
        <v>45712</v>
      </c>
      <c r="N39" s="765">
        <f t="shared" si="2"/>
        <v>2</v>
      </c>
      <c r="O39" s="768"/>
      <c r="P39" s="705"/>
      <c r="Q39" s="705"/>
      <c r="R39" s="708"/>
      <c r="S39" s="1075">
        <f t="shared" si="11"/>
        <v>45740</v>
      </c>
      <c r="T39" s="1076">
        <f t="shared" si="3"/>
        <v>2</v>
      </c>
      <c r="U39" s="769"/>
      <c r="V39" s="705"/>
      <c r="W39" s="705"/>
      <c r="X39" s="708"/>
      <c r="Y39" s="700">
        <f t="shared" si="7"/>
        <v>45771</v>
      </c>
      <c r="Z39" s="765">
        <f t="shared" si="4"/>
        <v>5</v>
      </c>
      <c r="AA39" s="770"/>
      <c r="AB39" s="705"/>
      <c r="AC39" s="705"/>
      <c r="AD39" s="708"/>
      <c r="AE39" s="700">
        <f t="shared" si="8"/>
        <v>45801</v>
      </c>
      <c r="AF39" s="765">
        <f t="shared" si="5"/>
        <v>7</v>
      </c>
      <c r="AG39" s="769"/>
      <c r="AH39" s="705"/>
      <c r="AI39" s="705"/>
      <c r="AJ39" s="708"/>
      <c r="AL39" s="1411"/>
      <c r="AO39" s="808"/>
      <c r="AP39" s="809"/>
    </row>
    <row r="40" spans="1:42" s="462" customFormat="1" ht="27" customHeight="1">
      <c r="A40" s="761">
        <f t="shared" si="9"/>
        <v>45651</v>
      </c>
      <c r="B40" s="765">
        <f t="shared" si="0"/>
        <v>4</v>
      </c>
      <c r="C40" s="769"/>
      <c r="D40" s="705"/>
      <c r="E40" s="705"/>
      <c r="F40" s="708"/>
      <c r="G40" s="696">
        <f t="shared" si="10"/>
        <v>45682</v>
      </c>
      <c r="H40" s="766">
        <f t="shared" si="1"/>
        <v>7</v>
      </c>
      <c r="I40" s="769"/>
      <c r="J40" s="705"/>
      <c r="K40" s="705"/>
      <c r="L40" s="708"/>
      <c r="M40" s="700">
        <f t="shared" si="6"/>
        <v>45713</v>
      </c>
      <c r="N40" s="765">
        <f t="shared" si="2"/>
        <v>3</v>
      </c>
      <c r="O40" s="768"/>
      <c r="P40" s="705"/>
      <c r="Q40" s="705"/>
      <c r="R40" s="708"/>
      <c r="S40" s="1075">
        <f t="shared" si="11"/>
        <v>45741</v>
      </c>
      <c r="T40" s="1076">
        <f t="shared" si="3"/>
        <v>3</v>
      </c>
      <c r="U40" s="769"/>
      <c r="V40" s="705"/>
      <c r="W40" s="705"/>
      <c r="X40" s="708"/>
      <c r="Y40" s="696">
        <f t="shared" si="7"/>
        <v>45772</v>
      </c>
      <c r="Z40" s="766">
        <f t="shared" si="4"/>
        <v>6</v>
      </c>
      <c r="AA40" s="770"/>
      <c r="AB40" s="705"/>
      <c r="AC40" s="705"/>
      <c r="AD40" s="708"/>
      <c r="AE40" s="700">
        <f t="shared" si="8"/>
        <v>45802</v>
      </c>
      <c r="AF40" s="765">
        <f t="shared" si="5"/>
        <v>1</v>
      </c>
      <c r="AG40" s="769"/>
      <c r="AH40" s="705"/>
      <c r="AI40" s="705"/>
      <c r="AJ40" s="708"/>
      <c r="AL40" s="1411"/>
      <c r="AO40" s="810"/>
      <c r="AP40" s="811"/>
    </row>
    <row r="41" spans="1:42" s="462" customFormat="1" ht="27" customHeight="1">
      <c r="A41" s="761">
        <f t="shared" si="9"/>
        <v>45652</v>
      </c>
      <c r="B41" s="765">
        <f t="shared" si="0"/>
        <v>5</v>
      </c>
      <c r="C41" s="769"/>
      <c r="D41" s="705"/>
      <c r="E41" s="705"/>
      <c r="F41" s="708"/>
      <c r="G41" s="696">
        <f t="shared" si="10"/>
        <v>45683</v>
      </c>
      <c r="H41" s="766">
        <f t="shared" si="1"/>
        <v>1</v>
      </c>
      <c r="I41" s="770"/>
      <c r="J41" s="705"/>
      <c r="K41" s="705"/>
      <c r="L41" s="708"/>
      <c r="M41" s="700">
        <f t="shared" si="6"/>
        <v>45714</v>
      </c>
      <c r="N41" s="765">
        <f t="shared" si="2"/>
        <v>4</v>
      </c>
      <c r="O41" s="769"/>
      <c r="P41" s="705"/>
      <c r="Q41" s="705"/>
      <c r="R41" s="708"/>
      <c r="S41" s="1075">
        <f t="shared" si="11"/>
        <v>45742</v>
      </c>
      <c r="T41" s="1076">
        <f t="shared" si="3"/>
        <v>4</v>
      </c>
      <c r="U41" s="769"/>
      <c r="V41" s="705"/>
      <c r="W41" s="705"/>
      <c r="X41" s="708"/>
      <c r="Y41" s="696">
        <f t="shared" si="7"/>
        <v>45773</v>
      </c>
      <c r="Z41" s="766">
        <f t="shared" si="4"/>
        <v>7</v>
      </c>
      <c r="AA41" s="770"/>
      <c r="AB41" s="705"/>
      <c r="AC41" s="705"/>
      <c r="AD41" s="708"/>
      <c r="AE41" s="700">
        <f t="shared" si="8"/>
        <v>45803</v>
      </c>
      <c r="AF41" s="765">
        <f t="shared" si="5"/>
        <v>2</v>
      </c>
      <c r="AG41" s="769"/>
      <c r="AH41" s="705"/>
      <c r="AI41" s="705"/>
      <c r="AJ41" s="708"/>
      <c r="AL41" s="1411"/>
      <c r="AO41" s="810"/>
      <c r="AP41" s="811"/>
    </row>
    <row r="42" spans="1:42" s="462" customFormat="1" ht="27" customHeight="1">
      <c r="A42" s="761">
        <f t="shared" si="9"/>
        <v>45653</v>
      </c>
      <c r="B42" s="765">
        <f t="shared" si="0"/>
        <v>6</v>
      </c>
      <c r="C42" s="768"/>
      <c r="D42" s="704"/>
      <c r="E42" s="704"/>
      <c r="F42" s="709"/>
      <c r="G42" s="696">
        <f t="shared" si="10"/>
        <v>45684</v>
      </c>
      <c r="H42" s="766">
        <f t="shared" si="1"/>
        <v>2</v>
      </c>
      <c r="I42" s="770"/>
      <c r="J42" s="705"/>
      <c r="K42" s="705"/>
      <c r="L42" s="708"/>
      <c r="M42" s="700">
        <f t="shared" si="6"/>
        <v>45715</v>
      </c>
      <c r="N42" s="765">
        <f t="shared" si="2"/>
        <v>5</v>
      </c>
      <c r="O42" s="769"/>
      <c r="P42" s="705"/>
      <c r="Q42" s="705"/>
      <c r="R42" s="708"/>
      <c r="S42" s="1075">
        <f t="shared" si="11"/>
        <v>45743</v>
      </c>
      <c r="T42" s="1076">
        <f t="shared" si="3"/>
        <v>5</v>
      </c>
      <c r="U42" s="768"/>
      <c r="V42" s="704"/>
      <c r="W42" s="704"/>
      <c r="X42" s="709"/>
      <c r="Y42" s="696">
        <f t="shared" si="7"/>
        <v>45774</v>
      </c>
      <c r="Z42" s="766">
        <f t="shared" si="4"/>
        <v>1</v>
      </c>
      <c r="AA42" s="770"/>
      <c r="AB42" s="705"/>
      <c r="AC42" s="705"/>
      <c r="AD42" s="708"/>
      <c r="AE42" s="700">
        <f t="shared" si="8"/>
        <v>45804</v>
      </c>
      <c r="AF42" s="765">
        <f t="shared" si="5"/>
        <v>3</v>
      </c>
      <c r="AG42" s="769"/>
      <c r="AH42" s="705"/>
      <c r="AI42" s="705"/>
      <c r="AJ42" s="708"/>
      <c r="AL42" s="1411"/>
      <c r="AO42" s="810"/>
      <c r="AP42" s="811"/>
    </row>
    <row r="43" spans="1:42" s="462" customFormat="1" ht="27" customHeight="1">
      <c r="A43" s="761">
        <f t="shared" si="9"/>
        <v>45654</v>
      </c>
      <c r="B43" s="765">
        <f t="shared" si="0"/>
        <v>7</v>
      </c>
      <c r="C43" s="768"/>
      <c r="D43" s="704"/>
      <c r="E43" s="704"/>
      <c r="F43" s="709"/>
      <c r="G43" s="696">
        <f t="shared" si="10"/>
        <v>45685</v>
      </c>
      <c r="H43" s="766">
        <f t="shared" si="1"/>
        <v>3</v>
      </c>
      <c r="I43" s="770"/>
      <c r="J43" s="705"/>
      <c r="K43" s="705"/>
      <c r="L43" s="708"/>
      <c r="M43" s="700">
        <f t="shared" si="6"/>
        <v>45716</v>
      </c>
      <c r="N43" s="765">
        <f>WEEKDAY(M43)</f>
        <v>6</v>
      </c>
      <c r="O43" s="769" t="s">
        <v>1163</v>
      </c>
      <c r="P43" s="705"/>
      <c r="Q43" s="705"/>
      <c r="R43" s="708"/>
      <c r="S43" s="1075">
        <f t="shared" si="11"/>
        <v>45744</v>
      </c>
      <c r="T43" s="1076">
        <f t="shared" si="3"/>
        <v>6</v>
      </c>
      <c r="U43" s="768"/>
      <c r="V43" s="704"/>
      <c r="W43" s="704"/>
      <c r="X43" s="709"/>
      <c r="Y43" s="696">
        <f t="shared" si="7"/>
        <v>45775</v>
      </c>
      <c r="Z43" s="766">
        <f t="shared" si="4"/>
        <v>2</v>
      </c>
      <c r="AA43" s="770"/>
      <c r="AB43" s="705"/>
      <c r="AC43" s="705"/>
      <c r="AD43" s="708"/>
      <c r="AE43" s="700">
        <f t="shared" si="8"/>
        <v>45805</v>
      </c>
      <c r="AF43" s="765">
        <f>WEEKDAY(AE43)</f>
        <v>4</v>
      </c>
      <c r="AG43" s="769"/>
      <c r="AH43" s="705"/>
      <c r="AI43" s="705"/>
      <c r="AJ43" s="708"/>
      <c r="AL43" s="699"/>
      <c r="AO43" s="810"/>
      <c r="AP43" s="811"/>
    </row>
    <row r="44" spans="1:42" s="462" customFormat="1" ht="27" customHeight="1">
      <c r="A44" s="761">
        <f t="shared" si="9"/>
        <v>45655</v>
      </c>
      <c r="B44" s="765">
        <f t="shared" si="0"/>
        <v>1</v>
      </c>
      <c r="C44" s="769"/>
      <c r="D44" s="705"/>
      <c r="E44" s="705"/>
      <c r="F44" s="708"/>
      <c r="G44" s="696">
        <f t="shared" si="10"/>
        <v>45686</v>
      </c>
      <c r="H44" s="766">
        <f t="shared" si="1"/>
        <v>4</v>
      </c>
      <c r="I44" s="770"/>
      <c r="J44" s="705"/>
      <c r="K44" s="705"/>
      <c r="L44" s="708"/>
      <c r="M44" s="700">
        <f t="shared" si="6"/>
        <v>45717</v>
      </c>
      <c r="N44" s="765">
        <f>WEEKDAY(M44)</f>
        <v>7</v>
      </c>
      <c r="O44" s="769"/>
      <c r="P44" s="705"/>
      <c r="Q44" s="705"/>
      <c r="R44" s="708"/>
      <c r="S44" s="1075">
        <f t="shared" si="11"/>
        <v>45745</v>
      </c>
      <c r="T44" s="1076">
        <f t="shared" si="3"/>
        <v>7</v>
      </c>
      <c r="U44" s="769"/>
      <c r="V44" s="705"/>
      <c r="W44" s="705"/>
      <c r="X44" s="708"/>
      <c r="Y44" s="696">
        <f t="shared" si="7"/>
        <v>45776</v>
      </c>
      <c r="Z44" s="766">
        <f t="shared" si="4"/>
        <v>3</v>
      </c>
      <c r="AA44" s="770"/>
      <c r="AB44" s="705"/>
      <c r="AC44" s="705"/>
      <c r="AD44" s="708"/>
      <c r="AE44" s="700">
        <f t="shared" si="8"/>
        <v>45806</v>
      </c>
      <c r="AF44" s="765">
        <f>WEEKDAY(AE44)</f>
        <v>5</v>
      </c>
      <c r="AG44" s="769"/>
      <c r="AH44" s="705"/>
      <c r="AI44" s="705"/>
      <c r="AJ44" s="708"/>
      <c r="AL44" s="1411"/>
      <c r="AN44" s="701"/>
      <c r="AO44" s="810"/>
      <c r="AP44" s="811"/>
    </row>
    <row r="45" spans="1:42" s="462" customFormat="1" ht="27" customHeight="1">
      <c r="A45" s="762">
        <f t="shared" si="9"/>
        <v>45656</v>
      </c>
      <c r="B45" s="766">
        <f t="shared" si="0"/>
        <v>2</v>
      </c>
      <c r="C45" s="771"/>
      <c r="D45" s="704"/>
      <c r="E45" s="704"/>
      <c r="F45" s="709"/>
      <c r="G45" s="696">
        <f t="shared" si="10"/>
        <v>45687</v>
      </c>
      <c r="H45" s="766">
        <f t="shared" si="1"/>
        <v>5</v>
      </c>
      <c r="I45" s="770"/>
      <c r="J45" s="705"/>
      <c r="K45" s="705"/>
      <c r="L45" s="708"/>
      <c r="M45" s="700">
        <f t="shared" si="6"/>
        <v>45718</v>
      </c>
      <c r="N45" s="765">
        <f t="shared" ref="N45:N47" si="12">WEEKDAY(M45)</f>
        <v>1</v>
      </c>
      <c r="O45" s="769"/>
      <c r="P45" s="705"/>
      <c r="Q45" s="705"/>
      <c r="R45" s="708"/>
      <c r="S45" s="1077">
        <f t="shared" si="11"/>
        <v>45746</v>
      </c>
      <c r="T45" s="1078">
        <f t="shared" si="3"/>
        <v>1</v>
      </c>
      <c r="U45" s="771"/>
      <c r="V45" s="704"/>
      <c r="W45" s="704"/>
      <c r="X45" s="709"/>
      <c r="Y45" s="696">
        <f t="shared" si="7"/>
        <v>45777</v>
      </c>
      <c r="Z45" s="766">
        <f t="shared" si="4"/>
        <v>4</v>
      </c>
      <c r="AA45" s="770"/>
      <c r="AB45" s="705"/>
      <c r="AC45" s="705"/>
      <c r="AD45" s="708"/>
      <c r="AE45" s="700">
        <f t="shared" si="8"/>
        <v>45807</v>
      </c>
      <c r="AF45" s="765">
        <f t="shared" ref="AF45:AF47" si="13">WEEKDAY(AE45)</f>
        <v>6</v>
      </c>
      <c r="AG45" s="769"/>
      <c r="AH45" s="705"/>
      <c r="AI45" s="705"/>
      <c r="AJ45" s="708"/>
      <c r="AL45" s="1411"/>
      <c r="AO45" s="810"/>
      <c r="AP45" s="811"/>
    </row>
    <row r="46" spans="1:42" s="462" customFormat="1" ht="27" customHeight="1">
      <c r="A46" s="761">
        <f t="shared" si="9"/>
        <v>45657</v>
      </c>
      <c r="B46" s="765">
        <f t="shared" si="0"/>
        <v>3</v>
      </c>
      <c r="C46" s="769"/>
      <c r="D46" s="705"/>
      <c r="E46" s="705"/>
      <c r="F46" s="708"/>
      <c r="G46" s="696">
        <f t="shared" si="10"/>
        <v>45688</v>
      </c>
      <c r="H46" s="766">
        <f t="shared" si="1"/>
        <v>6</v>
      </c>
      <c r="I46" s="770"/>
      <c r="J46" s="705"/>
      <c r="K46" s="705"/>
      <c r="L46" s="708"/>
      <c r="M46" s="700">
        <f t="shared" si="6"/>
        <v>45719</v>
      </c>
      <c r="N46" s="765">
        <f t="shared" si="12"/>
        <v>2</v>
      </c>
      <c r="O46" s="769"/>
      <c r="P46" s="705"/>
      <c r="Q46" s="705"/>
      <c r="R46" s="708"/>
      <c r="S46" s="1075">
        <f t="shared" si="11"/>
        <v>45747</v>
      </c>
      <c r="T46" s="1076">
        <f t="shared" si="3"/>
        <v>2</v>
      </c>
      <c r="U46" s="769"/>
      <c r="V46" s="705"/>
      <c r="W46" s="705"/>
      <c r="X46" s="708"/>
      <c r="Y46" s="696">
        <f t="shared" si="7"/>
        <v>45778</v>
      </c>
      <c r="Z46" s="766">
        <f t="shared" si="4"/>
        <v>5</v>
      </c>
      <c r="AA46" s="770"/>
      <c r="AB46" s="705"/>
      <c r="AC46" s="705"/>
      <c r="AD46" s="708"/>
      <c r="AE46" s="700">
        <f t="shared" si="8"/>
        <v>45808</v>
      </c>
      <c r="AF46" s="765">
        <f t="shared" si="13"/>
        <v>7</v>
      </c>
      <c r="AG46" s="769"/>
      <c r="AH46" s="705"/>
      <c r="AI46" s="705"/>
      <c r="AJ46" s="708"/>
      <c r="AL46" s="699"/>
      <c r="AO46" s="810"/>
      <c r="AP46" s="811"/>
    </row>
    <row r="47" spans="1:42" s="462" customFormat="1" ht="27" customHeight="1">
      <c r="A47" s="761">
        <f t="shared" si="9"/>
        <v>45658</v>
      </c>
      <c r="B47" s="765">
        <f t="shared" si="0"/>
        <v>4</v>
      </c>
      <c r="C47" s="769"/>
      <c r="D47" s="705"/>
      <c r="E47" s="705"/>
      <c r="F47" s="708"/>
      <c r="G47" s="700">
        <f t="shared" si="10"/>
        <v>45689</v>
      </c>
      <c r="H47" s="765">
        <f t="shared" si="1"/>
        <v>7</v>
      </c>
      <c r="I47" s="826"/>
      <c r="J47" s="827"/>
      <c r="K47" s="827"/>
      <c r="L47" s="821"/>
      <c r="M47" s="700">
        <f t="shared" si="6"/>
        <v>45720</v>
      </c>
      <c r="N47" s="765">
        <f t="shared" si="12"/>
        <v>3</v>
      </c>
      <c r="O47" s="769"/>
      <c r="P47" s="705"/>
      <c r="Q47" s="705"/>
      <c r="R47" s="708"/>
      <c r="S47" s="1075">
        <f t="shared" si="11"/>
        <v>45748</v>
      </c>
      <c r="T47" s="1076">
        <f t="shared" si="3"/>
        <v>3</v>
      </c>
      <c r="U47" s="769"/>
      <c r="V47" s="705"/>
      <c r="W47" s="705"/>
      <c r="X47" s="708"/>
      <c r="Y47" s="700">
        <f t="shared" si="7"/>
        <v>45779</v>
      </c>
      <c r="Z47" s="765">
        <f t="shared" si="4"/>
        <v>6</v>
      </c>
      <c r="AA47" s="826"/>
      <c r="AB47" s="827"/>
      <c r="AC47" s="827"/>
      <c r="AD47" s="821"/>
      <c r="AE47" s="700">
        <f t="shared" si="8"/>
        <v>45809</v>
      </c>
      <c r="AF47" s="765">
        <f t="shared" si="13"/>
        <v>1</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育児等両立応援訓練（短時間訓練）（３箇月）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育児等両立応援訓練（短時間訓練）（３箇月）</v>
      </c>
      <c r="AP2" s="1913"/>
      <c r="AQ2" s="1913"/>
      <c r="AR2" s="1913"/>
      <c r="AS2" s="452"/>
      <c r="AT2" s="452"/>
      <c r="AY2" s="228" t="s">
        <v>401</v>
      </c>
      <c r="AZ2" s="461">
        <f>VLOOKUP(S2,祝日!$K$3:$S$25,2,FALSE)</f>
        <v>3</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180</v>
      </c>
      <c r="BA3" s="752" t="s">
        <v>404</v>
      </c>
      <c r="BB3" s="804">
        <f>VLOOKUP($S$2,祝日!$K$3:$S$25,4,FALSE)</f>
        <v>240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180時間以上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育児等両立応援訓練（短時間訓練）（３箇月）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育児等両立応援訓練（短時間訓練）（３箇月）</v>
      </c>
      <c r="AP2" s="1913"/>
      <c r="AQ2" s="1913"/>
      <c r="AR2" s="1913"/>
      <c r="AS2" s="452"/>
      <c r="AT2" s="452"/>
      <c r="AY2" s="228" t="s">
        <v>401</v>
      </c>
      <c r="AZ2" s="461">
        <f>VLOOKUP(S2,祝日!$K$3:$S$25,2,FALSE)</f>
        <v>3</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180</v>
      </c>
      <c r="BA3" s="752" t="s">
        <v>404</v>
      </c>
      <c r="BB3" s="804">
        <f>VLOOKUP($S$2,祝日!$K$3:$S$25,4,FALSE)</f>
        <v>240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180時間以上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G18" sqref="G18"/>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育児等両立応援訓練（短時間訓練）（３箇月）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v>
      </c>
      <c r="I10" s="649" t="str">
        <f>IF(Data!$I163="可","○",IF(Data!$I163="対象外","-",""))</f>
        <v>-</v>
      </c>
      <c r="J10" s="649" t="str">
        <f>IF(Data!$I164="可","○",IF(Data!$I164="対象外","-",""))</f>
        <v>-</v>
      </c>
      <c r="K10" s="649" t="str">
        <f>IF(Data!$I165="可","○",IF(Data!$I165="対象外","-",""))</f>
        <v/>
      </c>
      <c r="L10" s="649" t="str">
        <f>IF(Data!$I166="可","○",IF(Data!$I166="対象外","-",""))</f>
        <v/>
      </c>
      <c r="M10" s="649" t="str">
        <f>IF(Data!$I167="可","○",IF(Data!$I167="対象外","-",""))</f>
        <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育児等両立応援訓練（短時間訓練）（３箇月）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v>
      </c>
    </row>
    <row r="13" spans="1:29" ht="13.15" customHeight="1" thickBot="1">
      <c r="O13" s="648" t="s">
        <v>632</v>
      </c>
      <c r="AB13" s="641" t="s">
        <v>194</v>
      </c>
      <c r="AC13" s="649" t="str">
        <f>IF(Data!$I163="可","○",IF(Data!$I163="対象外","-",""))</f>
        <v>-</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
      </c>
    </row>
    <row r="16" spans="1:29" ht="13.15" customHeight="1" thickBot="1">
      <c r="AB16" s="641" t="s">
        <v>268</v>
      </c>
      <c r="AC16" s="649" t="str">
        <f>IF(Data!$I166="可","○",IF(Data!$I166="対象外","-",""))</f>
        <v/>
      </c>
    </row>
    <row r="17" spans="2:29" ht="13.15" customHeight="1" thickBot="1">
      <c r="B17" s="656" t="s">
        <v>650</v>
      </c>
      <c r="AB17" s="641" t="s">
        <v>348</v>
      </c>
      <c r="AC17" s="649" t="str">
        <f>IF(Data!$I167="可","○",IF(Data!$I167="対象外","-",""))</f>
        <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E65" sqref="E65"/>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1152</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t="s">
        <v>662</v>
      </c>
      <c r="E45" s="409" t="s">
        <v>380</v>
      </c>
      <c r="F45" s="255"/>
      <c r="H45" s="1707"/>
      <c r="I45" s="1708"/>
      <c r="J45" s="1708"/>
      <c r="K45" s="1708"/>
      <c r="L45" s="1708"/>
      <c r="M45" s="1708"/>
      <c r="N45" s="1708"/>
      <c r="O45" s="1708"/>
      <c r="P45" s="1709"/>
    </row>
    <row r="46" spans="2:16" s="3" customFormat="1" ht="19.899999999999999" customHeight="1">
      <c r="B46" s="1539"/>
      <c r="C46" s="567" t="s">
        <v>194</v>
      </c>
      <c r="D46" s="1485" t="s">
        <v>662</v>
      </c>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c r="E48" s="371" t="s">
        <v>380</v>
      </c>
      <c r="F48" s="263"/>
      <c r="H48" s="1707"/>
      <c r="I48" s="1708"/>
      <c r="J48" s="1708"/>
      <c r="K48" s="1708"/>
      <c r="L48" s="1708"/>
      <c r="M48" s="1708"/>
      <c r="N48" s="1708"/>
      <c r="O48" s="1708"/>
      <c r="P48" s="1709"/>
    </row>
    <row r="49" spans="2:16" s="3" customFormat="1" ht="19.899999999999999" customHeight="1">
      <c r="B49" s="1539"/>
      <c r="C49" s="567" t="s">
        <v>268</v>
      </c>
      <c r="D49" s="1485"/>
      <c r="E49" s="409" t="s">
        <v>380</v>
      </c>
      <c r="F49" s="255"/>
      <c r="H49" s="1707"/>
      <c r="I49" s="1708"/>
      <c r="J49" s="1708"/>
      <c r="K49" s="1708"/>
      <c r="L49" s="1708"/>
      <c r="M49" s="1708"/>
      <c r="N49" s="1708"/>
      <c r="O49" s="1708"/>
      <c r="P49" s="1709"/>
    </row>
    <row r="50" spans="2:16" s="3" customFormat="1" ht="19.899999999999999" customHeight="1">
      <c r="B50" s="1539"/>
      <c r="C50" s="567" t="s">
        <v>348</v>
      </c>
      <c r="D50" s="1485"/>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１０月別カリキュラム(10月)</vt:lpstr>
      <vt:lpstr>１０月別カリキュラム(11月) </vt:lpstr>
      <vt:lpstr>１０月別カリキュラム(12月)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'１０月別カリキュラム(10月)'!Print_Area</vt:lpstr>
      <vt:lpstr>'１０月別カリキュラム(11月) '!Print_Area</vt:lpstr>
      <vt:lpstr>'１０月別カリキュラム(12月) '!Print_Area</vt:lpstr>
      <vt:lpstr>'１０月別カリキュラム(7月) (デュアル)'!Print_Area</vt:lpstr>
      <vt:lpstr>'１０月別カリキュラム(８月) (デュアル)'!Print_Area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2024-01-18T11:38:51Z</dcterms:modified>
</cp:coreProperties>
</file>