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02 最新の受託申込書\02 第2・3次提案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8月) " sheetId="154" state="hidden" r:id="rId22"/>
    <sheet name="１０月別カリキュラム(9月) " sheetId="155" state="hidden"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state="hidden"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T10" i="154"/>
  <c r="AR9" i="154"/>
  <c r="A7" i="154"/>
  <c r="AO4" i="154"/>
  <c r="AR10" i="154" s="1"/>
  <c r="AO3" i="154"/>
  <c r="AT9" i="154" s="1"/>
  <c r="AE1" i="154"/>
  <c r="M1" i="154"/>
  <c r="J15" i="153"/>
  <c r="H15" i="153"/>
  <c r="E15" i="153"/>
  <c r="C15" i="153"/>
  <c r="B26" i="153"/>
  <c r="L24" i="153"/>
  <c r="L19" i="153"/>
  <c r="AR9" i="155" l="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B17" i="155"/>
  <c r="Y17" i="155"/>
  <c r="AK52" i="155"/>
  <c r="C55" i="155"/>
  <c r="G17" i="155"/>
  <c r="AE17" i="155"/>
  <c r="AK49" i="155"/>
  <c r="I55" i="155"/>
  <c r="U55" i="155"/>
  <c r="AG55" i="155"/>
  <c r="AK53" i="155"/>
  <c r="U7" i="154"/>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AC18" i="122"/>
  <c r="AC16"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K10" i="122" l="1"/>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<sst xmlns="http://schemas.openxmlformats.org/spreadsheetml/2006/main" count="3560" uniqueCount="1165">
  <si>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</si>
  <si>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</si>
  <si>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</si>
  <si>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</si>
  <si>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</si>
  <si>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</si>
  <si>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</si>
  <si>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</si>
  <si>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</si>
  <si>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</si>
  <si>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</si>
  <si>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</si>
  <si>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</si>
  <si>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</si>
  <si>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</si>
  <si>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</si>
  <si>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</si>
  <si>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</si>
  <si>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</si>
  <si>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</si>
  <si>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</si>
  <si>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</si>
  <si>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</si>
  <si>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</si>
  <si>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</si>
  <si>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</si>
  <si>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</si>
  <si>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</si>
  <si>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</si>
  <si>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</si>
  <si>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</si>
  <si>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</si>
  <si>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</si>
  <si>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</si>
  <si>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</si>
  <si>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</si>
  <si>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</si>
  <si>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</si>
  <si>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</si>
  <si>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</si>
  <si>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</si>
  <si>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</si>
  <si>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</si>
  <si>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</si>
  <si>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</si>
  <si>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</si>
  <si>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</si>
  <si>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</si>
  <si>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</si>
  <si>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</si>
  <si>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</si>
  <si>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</si>
  <si>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</si>
  <si>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</si>
  <si>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</si>
  <si>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</si>
  <si>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</si>
  <si>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</si>
  <si>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</si>
  <si>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</si>
  <si>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</si>
  <si>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</si>
  <si>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</si>
  <si>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</si>
  <si>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</si>
  <si>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</si>
  <si>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</si>
  <si>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</si>
  <si>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</si>
  <si>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</si>
  <si>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</si>
  <si>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</si>
  <si>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</si>
  <si>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</si>
  <si>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</si>
  <si>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</si>
  <si>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</si>
  <si>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</si>
  <si>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</si>
  <si>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</si>
  <si>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</si>
  <si>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</si>
  <si>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</si>
  <si>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</si>
  <si>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</si>
  <si>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</si>
  <si>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</si>
  <si>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</si>
  <si>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</si>
  <si>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</si>
  <si>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</si>
  <si>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</si>
  <si>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</si>
  <si>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</si>
  <si>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</si>
  <si>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</si>
  <si>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</si>
  <si>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</si>
  <si>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</si>
  <si>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</si>
  <si>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</si>
  <si>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</si>
  <si>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</si>
  <si>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</si>
  <si>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</si>
  <si>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</si>
  <si>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</si>
  <si>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</si>
  <si>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</si>
  <si>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</si>
  <si>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</si>
  <si>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</si>
  <si>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</si>
  <si>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</si>
  <si>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</si>
  <si>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</si>
  <si>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</si>
  <si>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</si>
  <si>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</si>
  <si>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</si>
  <si>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</si>
  <si>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</si>
  <si>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</si>
  <si>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</si>
  <si>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</si>
  <si>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</si>
  <si>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</si>
  <si>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</si>
  <si>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</si>
  <si>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</si>
  <si>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</si>
  <si>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</si>
  <si>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</si>
  <si>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</si>
  <si>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</si>
  <si>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</si>
  <si>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</si>
  <si>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</si>
  <si>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</si>
  <si>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</si>
  <si>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</si>
  <si>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</si>
  <si>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</si>
  <si>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</si>
  <si>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</si>
  <si>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</si>
  <si>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</si>
  <si>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</si>
  <si>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</si>
  <si>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</si>
  <si>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</si>
  <si>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</si>
  <si>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</si>
  <si>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</si>
  <si>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</si>
  <si>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</si>
  <si>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</si>
  <si>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</si>
  <si>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</si>
  <si>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</si>
  <si>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</si>
  <si>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</si>
  <si>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</si>
  <si>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</si>
  <si>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</si>
  <si>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</si>
  <si>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</si>
  <si>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</si>
  <si>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</si>
  <si>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</si>
  <si>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</si>
  <si>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</si>
  <si>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</si>
  <si>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</si>
  <si>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</si>
  <si>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</si>
  <si>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</si>
  <si>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</si>
  <si>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</si>
  <si>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</si>
  <si>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</si>
  <si>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</si>
  <si>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</si>
  <si>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</si>
  <si>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</si>
  <si>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</si>
  <si>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</si>
  <si>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</si>
  <si>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</si>
  <si>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</si>
  <si>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</si>
  <si>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</si>
  <si>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</si>
  <si>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</si>
  <si>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</si>
  <si>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</si>
  <si>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</si>
  <si>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</si>
  <si>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</si>
  <si>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</si>
  <si>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</si>
  <si>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</si>
  <si>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</si>
  <si>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</si>
  <si>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</si>
  <si>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</si>
  <si>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</si>
  <si>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</si>
  <si>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</si>
  <si>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</si>
  <si>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</si>
  <si>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</si>
  <si>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</si>
  <si>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</si>
  <si>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</si>
  <si>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</si>
  <si>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</si>
  <si>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</si>
  <si>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</si>
  <si>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</si>
  <si>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</si>
  <si>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</si>
  <si>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</si>
  <si>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</si>
  <si>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</si>
  <si>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</si>
  <si>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</si>
  <si>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</si>
  <si>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</si>
  <si>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</si>
  <si>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</si>
  <si>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</si>
  <si>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</si>
  <si>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</si>
  <si>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</si>
  <si>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</si>
  <si>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</si>
  <si>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</si>
  <si>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</si>
  <si>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</si>
  <si>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</si>
  <si>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</si>
  <si>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</si>
  <si>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</si>
  <si>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</si>
  <si>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</si>
  <si>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</si>
  <si>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</si>
  <si>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</si>
  <si>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</si>
  <si>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</si>
  <si>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</si>
  <si>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</si>
  <si>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</si>
  <si>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</si>
  <si>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</si>
  <si>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</si>
  <si>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</si>
  <si>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</si>
  <si>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</si>
  <si>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</si>
  <si>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</si>
  <si>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</si>
  <si>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</si>
  <si>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</si>
  <si>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</si>
  <si>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</si>
  <si>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</si>
  <si>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</si>
  <si>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</si>
  <si>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</si>
  <si>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</si>
  <si>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</si>
  <si>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</si>
  <si>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</si>
  <si>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</si>
  <si>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</si>
  <si>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</si>
  <si>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</si>
  <si>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</si>
  <si>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</si>
  <si>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</si>
  <si>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</si>
  <si>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</si>
  <si>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</si>
  <si>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</si>
  <si>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</si>
  <si>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</si>
  <si>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</si>
  <si>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</si>
  <si>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</si>
  <si>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</si>
  <si>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</si>
  <si>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</si>
  <si>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</si>
  <si>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</si>
  <si>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</si>
  <si>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</si>
  <si>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</si>
  <si>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</si>
  <si>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</si>
  <si>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</si>
  <si>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</si>
  <si>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</si>
  <si>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</si>
  <si>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</si>
  <si>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</si>
  <si>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</si>
  <si>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</si>
  <si>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</si>
  <si>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</si>
  <si>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</si>
  <si>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</si>
  <si>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</si>
  <si>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</si>
  <si>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</si>
  <si>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</si>
  <si>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</si>
  <si>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</si>
  <si>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</si>
  <si>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</si>
  <si>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</si>
  <si>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</si>
  <si>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</si>
  <si>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</si>
  <si>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</si>
  <si>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</si>
  <si>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</si>
  <si>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</si>
  <si>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</si>
  <si>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</si>
  <si>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</si>
  <si>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</si>
  <si>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</si>
  <si>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</si>
  <si>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</si>
  <si>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</si>
  <si>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</si>
  <si>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</si>
  <si>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</si>
  <si>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</si>
  <si>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</si>
  <si>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</si>
  <si>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</si>
  <si>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</si>
  <si>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</si>
  <si>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</si>
  <si>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</si>
  <si>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</si>
  <si>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</si>
  <si>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</si>
  <si>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</si>
  <si>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</si>
  <si>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</si>
  <si>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</si>
  <si>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</si>
  <si>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</si>
  <si>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</si>
  <si>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</si>
  <si>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</si>
  <si>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</si>
  <si>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</si>
  <si>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</si>
  <si>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</si>
  <si>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</si>
  <si>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</si>
  <si>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</si>
  <si>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</si>
  <si>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</si>
  <si>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</si>
  <si>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</si>
  <si>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</si>
  <si>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</si>
  <si>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</si>
  <si>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</si>
  <si>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</si>
  <si>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</si>
  <si>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</si>
  <si>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</si>
  <si>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</si>
  <si>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</si>
  <si>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</si>
  <si>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</si>
  <si>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</si>
  <si>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</si>
  <si>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</si>
  <si>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</si>
  <si>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</si>
  <si>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</si>
  <si>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</si>
  <si>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</si>
  <si>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</si>
  <si>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</si>
  <si>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</si>
  <si>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</si>
  <si>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</si>
  <si>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</si>
  <si>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</si>
  <si>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</si>
  <si>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</si>
  <si>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</si>
  <si>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</si>
  <si>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</si>
  <si>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</si>
  <si>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</si>
  <si>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</si>
  <si>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</si>
  <si>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</si>
  <si>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</si>
  <si>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</si>
  <si>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</si>
  <si>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</si>
  <si>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</si>
  <si>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</si>
  <si>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</si>
  <si>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</si>
  <si>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</si>
  <si>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</si>
  <si>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</si>
  <si>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</si>
  <si>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</si>
  <si>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</si>
  <si>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</si>
  <si>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</si>
  <si>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</si>
  <si>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</si>
  <si>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</si>
  <si>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</si>
  <si>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</si>
  <si>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</si>
  <si>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</si>
  <si>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</si>
  <si>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</si>
  <si>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</si>
  <si>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</si>
  <si>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</si>
  <si>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</si>
  <si>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</si>
  <si>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</si>
  <si>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</si>
  <si>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</si>
  <si>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</si>
  <si>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</si>
  <si>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</si>
  <si>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</si>
  <si>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</si>
  <si>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</si>
  <si>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</si>
  <si>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</si>
  <si>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</si>
  <si>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</si>
  <si>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</si>
  <si>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</si>
  <si>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</si>
  <si>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</si>
  <si>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</si>
  <si>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</si>
  <si>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</si>
  <si>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</si>
  <si>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</si>
  <si>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</si>
  <si>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</si>
  <si>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</si>
  <si>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</si>
  <si>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</si>
  <si>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</si>
  <si>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</si>
  <si>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</si>
  <si>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</si>
  <si>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</si>
  <si>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</si>
  <si>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</si>
  <si>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</si>
  <si>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</si>
  <si>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</si>
  <si>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</si>
  <si>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</si>
  <si>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</si>
  <si>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</si>
  <si>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</si>
  <si>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</si>
  <si>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</si>
  <si>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</si>
  <si>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</si>
  <si>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</si>
  <si>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</si>
  <si>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</si>
  <si>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</si>
  <si>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</si>
  <si>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</si>
  <si>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</si>
  <si>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</si>
  <si>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</si>
  <si>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</si>
  <si>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</si>
  <si>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</si>
  <si>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</si>
  <si>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</si>
  <si>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</si>
  <si>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</si>
  <si>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</si>
  <si>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</si>
  <si>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</si>
  <si>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</si>
  <si>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</si>
  <si>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</si>
  <si>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</si>
  <si>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</si>
  <si>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</si>
  <si>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</si>
  <si>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</si>
  <si>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</si>
  <si>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</si>
  <si>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</si>
  <si>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</si>
  <si>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</si>
  <si>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</si>
  <si>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</si>
  <si>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</si>
  <si>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</si>
  <si>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</si>
  <si>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</si>
  <si>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</si>
  <si>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</si>
  <si>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</si>
  <si>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</si>
  <si>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</si>
  <si>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</si>
  <si>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</si>
  <si>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</si>
  <si>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</si>
  <si>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</si>
  <si>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</si>
  <si>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</si>
  <si>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</si>
  <si>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</si>
  <si>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</si>
  <si>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</si>
  <si>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</si>
  <si>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</si>
  <si>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</si>
  <si>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</si>
  <si>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</si>
  <si>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</si>
  <si>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</si>
  <si>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</si>
  <si>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</si>
  <si>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</si>
  <si>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</si>
  <si>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</si>
  <si>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</si>
  <si>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</si>
  <si>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</si>
  <si>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</si>
  <si>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</si>
  <si>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</si>
  <si>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</si>
  <si>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</si>
  <si>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</si>
  <si>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</si>
  <si>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</si>
  <si>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</si>
  <si>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</si>
  <si>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</si>
  <si>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</si>
  <si>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</si>
  <si>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</si>
  <si>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</si>
  <si>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</si>
  <si>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</si>
  <si>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</si>
  <si>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</si>
  <si>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</si>
  <si>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</si>
  <si>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</si>
  <si>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</si>
  <si>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</si>
  <si>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</si>
  <si>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</si>
  <si>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</si>
  <si>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</si>
  <si>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</si>
  <si>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</si>
  <si>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</si>
  <si>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</si>
  <si>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</si>
  <si>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</si>
  <si>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</si>
  <si>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</si>
  <si>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</si>
  <si>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</si>
  <si>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</si>
  <si>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</si>
  <si>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</si>
  <si>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</si>
  <si>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</si>
  <si>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</si>
  <si>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</si>
  <si>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</si>
  <si>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</si>
  <si>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</si>
  <si>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</si>
  <si>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</si>
  <si>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</si>
  <si>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</si>
  <si>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</si>
  <si>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</si>
  <si>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</si>
  <si>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</si>
  <si>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</si>
  <si>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</si>
  <si>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</si>
  <si>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</si>
  <si>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</si>
  <si>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</si>
  <si>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</si>
  <si>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</si>
  <si>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</si>
  <si>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</si>
  <si>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</si>
  <si>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</si>
  <si>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</si>
  <si>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</si>
  <si>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</si>
  <si>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</si>
  <si>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</si>
  <si>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</si>
  <si>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</si>
  <si>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</si>
  <si>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</si>
  <si>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</si>
  <si>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</si>
  <si>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</si>
  <si>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</si>
  <si>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</si>
  <si>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</si>
  <si>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</si>
  <si>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</si>
  <si>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</si>
  <si>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</si>
  <si>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</si>
  <si>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</si>
  <si>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</si>
  <si>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</si>
  <si>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</si>
  <si>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</si>
  <si>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</si>
  <si>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</si>
  <si>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</si>
  <si>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</si>
  <si>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</si>
  <si>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</si>
  <si>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</si>
  <si>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</si>
  <si>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</si>
  <si>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</si>
  <si>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</si>
  <si>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</si>
  <si>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</si>
  <si>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</si>
  <si>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</si>
  <si>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</si>
  <si>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</si>
  <si>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</si>
  <si>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</si>
  <si>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</si>
  <si>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</si>
  <si>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</si>
  <si>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</si>
  <si>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</si>
  <si>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</si>
  <si>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</si>
  <si>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</si>
  <si>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</si>
  <si>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</si>
  <si>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</si>
  <si>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</si>
  <si>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</si>
  <si>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</si>
  <si>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</si>
  <si>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</si>
  <si>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</si>
  <si>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</si>
  <si>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</si>
  <si>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</si>
  <si>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</si>
  <si>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</si>
  <si>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</si>
  <si>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</si>
  <si>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</si>
  <si>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</si>
  <si>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</si>
  <si>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</si>
  <si>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</si>
  <si>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</si>
  <si>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</si>
  <si>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</si>
  <si>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</si>
  <si>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</si>
  <si>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</si>
  <si>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</si>
  <si>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</si>
  <si>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</si>
  <si>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</si>
  <si>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</si>
  <si>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</si>
  <si>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</si>
  <si>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</si>
  <si>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</si>
  <si>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</si>
  <si>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</si>
  <si>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</si>
  <si>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</si>
  <si>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</si>
  <si>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</si>
  <si>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</si>
  <si>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</si>
  <si>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</si>
  <si>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</si>
  <si>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</si>
  <si>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</si>
  <si>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</si>
  <si>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</si>
  <si>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</si>
  <si>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</si>
  <si>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</si>
  <si>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</si>
  <si>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</si>
  <si>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</si>
  <si>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</si>
  <si>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</si>
  <si>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</si>
  <si>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</si>
  <si>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</si>
  <si>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</si>
  <si>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</si>
  <si>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</si>
  <si>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</si>
  <si>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</si>
  <si>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</si>
  <si>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</si>
  <si>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</si>
  <si>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</si>
  <si>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</si>
  <si>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</si>
  <si>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</si>
  <si>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</si>
  <si>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</si>
  <si>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</si>
  <si>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</si>
  <si>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</si>
  <si>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</si>
  <si>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</si>
  <si>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</si>
  <si>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</si>
  <si>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</si>
  <si>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</si>
  <si>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</si>
  <si>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</si>
  <si>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</si>
  <si>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</si>
  <si>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</si>
  <si>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</si>
  <si>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</si>
  <si>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</si>
  <si>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</si>
  <si>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</si>
  <si>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</si>
  <si>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</si>
  <si>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</si>
  <si>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</si>
  <si>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</si>
  <si>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</si>
  <si>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</si>
  <si>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</si>
  <si>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</si>
  <si>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</si>
  <si>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</si>
  <si>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</si>
  <si>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</si>
  <si>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</si>
  <si>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</si>
  <si>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</si>
  <si>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</si>
  <si>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</si>
  <si>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</si>
  <si>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</si>
  <si>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</si>
  <si>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</si>
  <si>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</si>
  <si>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</si>
  <si>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</si>
  <si>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</si>
  <si>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</si>
  <si>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</si>
  <si>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</si>
  <si>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</si>
  <si>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</si>
  <si>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</si>
  <si>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</si>
  <si>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</si>
  <si>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</si>
  <si>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</si>
  <si>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</si>
  <si>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</si>
  <si>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</si>
  <si>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</si>
  <si>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</si>
  <si>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</si>
  <si>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</si>
  <si>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</si>
  <si>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</si>
  <si>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</si>
  <si>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</si>
  <si>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</si>
  <si>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</si>
  <si>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</si>
  <si>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</si>
  <si>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</si>
  <si>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</si>
  <si>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</si>
  <si>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</si>
  <si>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</si>
  <si>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</si>
  <si>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</si>
  <si>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</si>
  <si>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</si>
  <si>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</si>
  <si>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</si>
  <si>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</si>
  <si>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</si>
  <si>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</si>
  <si>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</si>
  <si>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</si>
  <si>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</si>
  <si>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</si>
  <si>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</si>
  <si>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</si>
  <si>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</si>
  <si>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</si>
  <si>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</si>
  <si>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</si>
  <si>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</si>
  <si>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</si>
  <si>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</si>
  <si>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</si>
  <si>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</si>
  <si>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</si>
  <si>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</si>
  <si>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</si>
  <si>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</si>
  <si>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</si>
  <si>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</si>
  <si>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</si>
  <si>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</si>
  <si>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</si>
  <si>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</si>
  <si>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</si>
  <si>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</si>
  <si>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</si>
  <si>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</si>
  <si>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</si>
  <si>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</si>
  <si>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</si>
  <si>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</si>
  <si>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</si>
  <si>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</si>
  <si>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</si>
  <si>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</si>
  <si>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</si>
  <si>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</si>
  <si>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</si>
  <si>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</si>
  <si>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</si>
  <si>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</si>
  <si>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</si>
  <si>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</si>
  <si>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</si>
  <si>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</si>
  <si>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</si>
  <si>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</si>
  <si>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</si>
  <si>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</si>
  <si>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</si>
  <si>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</si>
  <si>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</si>
  <si>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</si>
  <si>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</si>
  <si>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</si>
  <si>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</si>
  <si>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</si>
  <si>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</si>
  <si>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</si>
  <si>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</si>
  <si>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</si>
  <si>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</si>
  <si>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</si>
  <si>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</si>
  <si>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</si>
  <si>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</si>
  <si>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</si>
  <si>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</si>
  <si>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</si>
  <si>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</si>
  <si>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</si>
  <si>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</si>
  <si>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</si>
  <si>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</si>
  <si>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</si>
  <si>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</si>
  <si>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</si>
  <si>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</si>
  <si>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</si>
  <si>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</si>
  <si>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</si>
  <si>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</si>
  <si>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</si>
  <si>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</si>
  <si>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</si>
  <si>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</si>
  <si>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</si>
  <si>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</si>
  <si>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</si>
  <si>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</si>
  <si>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</si>
  <si>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</si>
  <si>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</si>
  <si>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</si>
  <si>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</si>
  <si>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</si>
  <si>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</si>
  <si>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</si>
  <si>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</si>
  <si>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</si>
  <si>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</si>
  <si>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</si>
  <si>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</si>
  <si>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</si>
  <si>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</si>
  <si>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</si>
  <si>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</si>
  <si>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</si>
  <si>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</si>
  <si>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</si>
  <si>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</si>
  <si>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</si>
  <si>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</si>
  <si>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</si>
  <si>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</si>
  <si>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</si>
  <si>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</si>
  <si>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</si>
  <si>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</si>
  <si>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</si>
  <si>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</si>
  <si>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</si>
  <si>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</si>
  <si>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</si>
  <si>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</si>
  <si>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</si>
  <si>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</si>
  <si>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</si>
  <si>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</si>
  <si>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</si>
  <si>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</si>
  <si>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</si>
  <si>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</si>
  <si>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</si>
  <si>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</si>
  <si>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</si>
  <si>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</si>
  <si>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</si>
  <si>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</si>
  <si>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</si>
  <si>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</si>
  <si>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</si>
  <si>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</si>
  <si>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</si>
  <si>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</si>
  <si>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</si>
  <si>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</si>
  <si>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</si>
  <si>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</si>
  <si>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</si>
  <si>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</si>
  <si>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</si>
  <si>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</si>
  <si>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</si>
  <si>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</si>
  <si>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</si>
  <si>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</si>
  <si>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</si>
  <si>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</si>
  <si>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</si>
  <si>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</si>
  <si>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</si>
  <si>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</si>
  <si>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</si>
  <si>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</si>
  <si>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</si>
  <si>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</si>
  <si>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</si>
  <si>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</si>
  <si>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</si>
  <si>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</si>
  <si>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</si>
  <si>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</si>
  <si>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</si>
  <si>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</si>
  <si>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</si>
  <si>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</si>
  <si>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</si>
  <si>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</si>
  <si>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</si>
  <si>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</si>
  <si>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</si>
  <si>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</si>
  <si>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</si>
  <si>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</si>
  <si>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</si>
  <si>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</si>
  <si>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</si>
  <si>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</si>
  <si>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</si>
  <si>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</si>
  <si>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</si>
  <si>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</si>
  <si>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</si>
  <si>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</si>
  <si>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</si>
  <si>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</si>
  <si>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</si>
  <si>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</si>
  <si>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</si>
  <si>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</si>
  <si>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</si>
  <si>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</si>
  <si>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</si>
  <si>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</si>
  <si>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</si>
  <si>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</si>
  <si>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</si>
  <si>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</si>
  <si>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</si>
  <si>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</si>
  <si>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</si>
  <si>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</si>
  <si>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</si>
  <si>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</si>
  <si>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</si>
  <si>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</si>
  <si>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</si>
  <si>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</si>
  <si>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</si>
  <si>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</si>
  <si>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</si>
  <si>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</si>
  <si>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</si>
  <si>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</si>
  <si>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</si>
  <si>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</si>
  <si>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</si>
  <si>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</si>
  <si>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</si>
  <si>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</si>
  <si>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</si>
  <si>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</si>
  <si>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</si>
  <si>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</si>
  <si>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</si>
  <si>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</si>
  <si>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</si>
  <si>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</si>
  <si>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</si>
  <si>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</si>
  <si>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</si>
  <si>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</si>
  <si>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</si>
  <si>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</si>
  <si>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</si>
  <si>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</si>
  <si>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</si>
  <si>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</si>
  <si>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</si>
  <si>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</si>
  <si>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</si>
  <si>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</si>
  <si>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</si>
  <si>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</si>
  <si>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</si>
  <si>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</si>
  <si>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</si>
  <si>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</si>
  <si>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</si>
  <si>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</si>
  <si>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</si>
  <si>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</si>
  <si>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</si>
  <si>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</si>
  <si>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</si>
  <si>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</si>
  <si>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</si>
  <si>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</si>
  <si>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</si>
  <si>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</si>
  <si>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</si>
  <si>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</si>
  <si>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</si>
  <si>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</si>
  <si>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</si>
  <si>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</si>
  <si>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</si>
  <si>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</si>
  <si>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</si>
  <si>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</si>
  <si>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</si>
  <si>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</si>
  <si>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</si>
  <si>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</si>
  <si>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</si>
  <si>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</si>
  <si>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</si>
  <si>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</si>
  <si>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</si>
  <si>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</si>
  <si>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</si>
  <si>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</si>
  <si>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</si>
  <si>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</si>
  <si>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</si>
  <si>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</si>
  <si>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</si>
  <si>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</si>
  <si>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</si>
  <si>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</si>
  <si>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</si>
  <si>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</si>
  <si>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</si>
  <si>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</si>
  <si>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</si>
  <si>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</si>
  <si>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</si>
  <si>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</si>
  <si>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</si>
  <si>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</si>
  <si>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</si>
  <si>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</si>
  <si>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</si>
  <si>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</si>
  <si>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</si>
  <si>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</si>
  <si>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</si>
  <si>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</si>
  <si>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</si>
  <si>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</si>
  <si>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</si>
  <si>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</si>
  <si>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</si>
  <si>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</si>
  <si>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</si>
  <si>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</si>
  <si>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</si>
  <si>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</si>
  <si>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</si>
  <si>
    <t>就職活動日・指定来所日の日程</t>
    <rPh sb="0" eb="2">
      <t>シュウショク</t>
    </rPh>
    <rPh sb="2" eb="4">
      <t>カツドウ</t>
    </rPh>
    <rPh sb="4" eb="5">
      <t>ビ</t>
    </rPh>
    <rPh sb="6" eb="8">
      <t>シテイ</t>
    </rPh>
    <rPh sb="8" eb="9">
      <t>ライ</t>
    </rPh>
    <rPh sb="9" eb="10">
      <t>ショ</t>
    </rPh>
    <rPh sb="10" eb="11">
      <t>ビ</t>
    </rPh>
    <rPh sb="12" eb="14">
      <t>ニッテイ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</si>
</sst>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24</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ウクライナ避難民向け職業訓練</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ウクライナ避難民向け職業訓練</v>
      </c>
      <c r="E11" s="1100"/>
      <c r="F11" t="s">
        <v>790</v>
      </c>
    </row>
    <row r="12" spans="1:232" ht="14.25" thickBot="1">
      <c r="A12" t="s">
        <v>799</v>
      </c>
      <c r="E12" s="1101"/>
      <c r="F12" t="s">
        <v>792</v>
      </c>
    </row>
    <row r="13" spans="1:232" ht="14.25" thickBot="1">
      <c r="A13" s="1121" t="str">
        <f>VLOOKUP($A$11,祝日!$K$3:$Z$25,15,FALSE)</f>
        <v>避</v>
      </c>
      <c r="E13" s="1102"/>
    </row>
    <row r="14" spans="1:232" ht="14.25" thickBot="1">
      <c r="A14" t="s">
        <v>786</v>
      </c>
      <c r="E14" s="1103"/>
    </row>
    <row r="15" spans="1:232" ht="14.25" thickBot="1">
      <c r="A15" s="1121">
        <f>VLOOKUP($A$11,祝日!$K$3:$Z$25,14,FALSE)</f>
        <v>24</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24</v>
      </c>
      <c r="F21" s="1090">
        <f t="shared" si="0"/>
        <v>24</v>
      </c>
      <c r="G21" s="1091">
        <f t="shared" si="0"/>
        <v>24</v>
      </c>
      <c r="I21" s="1119">
        <f>IF($A$13="デュ",$F21,$E21)</f>
        <v>24</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ウクライナ避難民向け職業訓練</v>
      </c>
      <c r="F124" s="661" t="str">
        <f>IF('４訓練の概要'!$D7="","",'４訓練の概要'!$D7)</f>
        <v>ウクライナ避難民向け職業訓練</v>
      </c>
      <c r="G124" s="1108" t="str">
        <f>IF('４訓練の概要'!$D7="","",'４訓練の概要'!$D7)</f>
        <v>ウクライナ避難民向け職業訓練</v>
      </c>
      <c r="I124" s="665" t="str">
        <f t="shared" si="2"/>
        <v>ウクライナ避難民向け職業訓練</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37" sqref="D37"/>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ウクライナ避難民向け職業訓練</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hidden="1" customHeight="1" thickBot="1">
      <c r="B17" s="1534" t="s">
        <v>570</v>
      </c>
      <c r="C17" s="1534"/>
      <c r="D17" s="617"/>
      <c r="E17" s="617"/>
    </row>
    <row r="18" spans="2:16" ht="20.45" hidden="1"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hidden="1" customHeight="1" thickTop="1">
      <c r="B19" s="1506" t="s">
        <v>571</v>
      </c>
      <c r="C19" s="1732"/>
      <c r="D19" s="1488"/>
      <c r="E19" s="593" t="s">
        <v>805</v>
      </c>
      <c r="H19" s="1518" t="s">
        <v>813</v>
      </c>
      <c r="I19" s="1705"/>
      <c r="J19" s="1705"/>
      <c r="K19" s="1705"/>
      <c r="L19" s="1705"/>
      <c r="M19" s="1705"/>
      <c r="N19" s="1705"/>
      <c r="O19" s="1705"/>
      <c r="P19" s="1706"/>
    </row>
    <row r="20" spans="2:16" ht="38.450000000000003" hidden="1" customHeight="1" thickBot="1">
      <c r="B20" s="1509" t="s">
        <v>812</v>
      </c>
      <c r="C20" s="1733"/>
      <c r="D20" s="1489"/>
      <c r="E20" s="621" t="s">
        <v>814</v>
      </c>
      <c r="H20" s="1527"/>
      <c r="I20" s="1528"/>
      <c r="J20" s="1528"/>
      <c r="K20" s="1528"/>
      <c r="L20" s="1528"/>
      <c r="M20" s="1528"/>
      <c r="N20" s="1528"/>
      <c r="O20" s="1528"/>
      <c r="P20" s="1529"/>
    </row>
    <row r="21" spans="2:16" ht="13.15" hidden="1" customHeight="1"/>
    <row r="22" spans="2:16" ht="14.25" hidden="1" thickBot="1">
      <c r="B22" s="1125" t="s">
        <v>811</v>
      </c>
    </row>
    <row r="23" spans="2:16" ht="25.9" hidden="1"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hidden="1" customHeight="1" thickBot="1">
      <c r="B24" s="1710" t="s">
        <v>803</v>
      </c>
      <c r="C24" s="1731"/>
      <c r="D24" s="1219" t="str">
        <f>IF(D23="有",10000,IF(D23="無",0,""))</f>
        <v/>
      </c>
      <c r="E24" s="1126" t="s">
        <v>808</v>
      </c>
      <c r="G24" s="1087"/>
      <c r="H24" s="1710"/>
      <c r="I24" s="1727"/>
      <c r="J24" s="1727"/>
      <c r="K24" s="1727"/>
      <c r="L24" s="1727"/>
      <c r="M24" s="1727"/>
      <c r="N24" s="1727"/>
      <c r="O24" s="1727"/>
      <c r="P24" s="1728"/>
    </row>
    <row r="25" spans="2:16" hidden="1"/>
    <row r="26" spans="2:16" ht="14.25" hidden="1" thickBot="1">
      <c r="B26" s="1125" t="s">
        <v>1007</v>
      </c>
    </row>
    <row r="27" spans="2:16" ht="25.9" hidden="1"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hidden="1"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G8" sqref="G8:H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ウクライナ避難民向け職業訓練</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G8" sqref="G8:H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ウクライナ避難民向け職業訓練</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G8" sqref="G8:H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E30" sqref="E30"/>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ウクライナ避難民向け職業訓練</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N34" sqref="N3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ウクライナ避難民向け職業訓練</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時間(600時間以上)</v>
      </c>
      <c r="F15" s="1815"/>
      <c r="G15" s="1816"/>
      <c r="J15" s="249"/>
      <c r="K15" s="402">
        <f>VLOOKUP($D$3,祝日!$K$3:$S$25,3,FALSE)</f>
        <v>600</v>
      </c>
      <c r="L15" s="221" t="s">
        <v>404</v>
      </c>
      <c r="M15" s="402" t="str">
        <f>IF(VLOOKUP($D$3,祝日!$K$3:$S$25,4,FALSE)=999,"",VLOOKUP($D$3,祝日!$K$3:$S$25,4,FALSE))</f>
        <v/>
      </c>
      <c r="N15" s="95" t="str">
        <f>IF(M15="","","時間以下")</f>
        <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時間(24時間以上)</v>
      </c>
      <c r="F18" s="1815"/>
      <c r="G18" s="1816"/>
      <c r="J18" s="249"/>
      <c r="K18" s="402">
        <f>VLOOKUP($D$3,祝日!$K$3:$S$25,5,FALSE)</f>
        <v>24</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ウクライナ避難民向け職業訓練</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時間(600時間以上)</v>
      </c>
      <c r="F19" s="1815"/>
      <c r="G19" s="1816"/>
      <c r="J19" s="249"/>
      <c r="K19" s="402">
        <f>VLOOKUP($D$3,祝日!$K$3:$S$25,3,FALSE)</f>
        <v>600</v>
      </c>
      <c r="L19" s="221" t="s">
        <v>404</v>
      </c>
      <c r="M19" s="402" t="str">
        <f>IF(VLOOKUP($D$3,祝日!$K$3:$S$25,4,FALSE)=999,"",VLOOKUP($D$3,祝日!$K$3:$S$25,4,FALSE))</f>
        <v/>
      </c>
      <c r="N19" s="95" t="str">
        <f>IF(M19="","","時間以下")</f>
        <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時間(24時間以上)</v>
      </c>
      <c r="F24" s="1815"/>
      <c r="G24" s="1816"/>
      <c r="J24" s="249"/>
      <c r="K24" s="402">
        <f>VLOOKUP($D$3,祝日!$K$3:$S$25,5,FALSE)</f>
        <v>24</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ウクライナ避難民向け職業訓練</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ウクライナ避難民向け職業訓練</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6" sqref="A16:C1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15" t="s">
        <v>450</v>
      </c>
      <c r="K2" s="1915"/>
      <c r="L2" s="1915"/>
      <c r="M2" s="1915"/>
      <c r="N2" s="1915"/>
      <c r="O2" s="1913" t="str">
        <f>Data!$A$11</f>
        <v>ウクライナ避難民向け職業訓練</v>
      </c>
      <c r="P2" s="1913"/>
      <c r="Q2" s="1913"/>
      <c r="R2" s="1913"/>
      <c r="S2" s="72"/>
      <c r="T2" s="72"/>
      <c r="U2" s="73"/>
      <c r="V2" s="73"/>
      <c r="W2" s="73"/>
      <c r="X2" s="72"/>
      <c r="Y2" s="72"/>
      <c r="Z2" s="72"/>
      <c r="AA2" s="73"/>
      <c r="AB2" s="1915" t="s">
        <v>450</v>
      </c>
      <c r="AC2" s="1915"/>
      <c r="AD2" s="1915"/>
      <c r="AE2" s="1915"/>
      <c r="AF2" s="1915"/>
      <c r="AG2" s="1913" t="str">
        <f>Data!$A$11</f>
        <v>ウクライナ避難民向け職業訓練</v>
      </c>
      <c r="AH2" s="1913"/>
      <c r="AI2" s="1913"/>
      <c r="AJ2" s="1913"/>
      <c r="AK2" s="452"/>
      <c r="AL2" s="452"/>
      <c r="AQ2" s="228" t="s">
        <v>465</v>
      </c>
      <c r="AR2" s="461">
        <f>VLOOKUP(O2,祝日!K3:S25,2,FALSE)</f>
        <v>6</v>
      </c>
      <c r="AS2" s="449" t="s">
        <v>466</v>
      </c>
    </row>
    <row r="3" spans="1:47" ht="15" customHeight="1" thickBot="1">
      <c r="A3" s="74"/>
      <c r="B3" s="455" t="s">
        <v>464</v>
      </c>
      <c r="C3" s="1291">
        <v>45747</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45566</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45747</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令和7年2月1日から令和7年3月15日までの期間で、</v>
      </c>
      <c r="V7" s="831"/>
      <c r="W7" s="831"/>
      <c r="X7" s="831"/>
      <c r="Y7" s="844"/>
      <c r="Z7" s="845"/>
      <c r="AA7" s="846"/>
      <c r="AB7" s="750"/>
      <c r="AC7" s="750"/>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令和7年1月1日から令和7年2月15日までの期間で、</v>
      </c>
      <c r="V9" s="855"/>
      <c r="W9" s="855"/>
      <c r="X9" s="855"/>
      <c r="Y9" s="855"/>
      <c r="Z9" s="855"/>
      <c r="AA9" s="856"/>
      <c r="AB9" s="750"/>
      <c r="AC9" s="750"/>
      <c r="AD9" s="750"/>
      <c r="AE9" s="750"/>
      <c r="AF9" s="750"/>
      <c r="AG9" s="77"/>
      <c r="AH9" s="77"/>
      <c r="AI9" s="77"/>
      <c r="AJ9" s="454"/>
      <c r="AN9" s="228"/>
      <c r="AQ9" s="228" t="s">
        <v>734</v>
      </c>
      <c r="AR9" s="830">
        <f>IF(MONTH($AO$3)=MONTH($AO$4),$AO$3+1,DATE(YEAR($AO$4),MONTH($AO$4)-1,DAY(1)))</f>
        <v>45689</v>
      </c>
      <c r="AS9" s="752" t="s">
        <v>736</v>
      </c>
      <c r="AT9" s="830">
        <f>IF(MONTH($AO$3)=MONTH($AO$4),$AO$4-1,DATE(YEAR($AO$4),MONTH($AO$4),DAY(15)))</f>
        <v>45731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750"/>
      <c r="AC10" s="750"/>
      <c r="AD10" s="76"/>
      <c r="AE10" s="74"/>
      <c r="AF10" s="750"/>
      <c r="AG10" s="228"/>
      <c r="AH10" s="228"/>
      <c r="AI10" s="228"/>
      <c r="AK10" s="227"/>
      <c r="AN10" s="228"/>
      <c r="AQ10" s="228" t="s">
        <v>735</v>
      </c>
      <c r="AR10" s="830">
        <f>DATE(YEAR($AO$4),MONTH($AO$4)-2,DAY(1))</f>
        <v>45658</v>
      </c>
      <c r="AS10" s="752" t="s">
        <v>736</v>
      </c>
      <c r="AT10" s="830">
        <f>DATE(YEAR($AO$4),MONTH($AO$4)-1,DAY(15))</f>
        <v>45703</v>
      </c>
      <c r="AU10" s="752" t="s">
        <v>738</v>
      </c>
    </row>
    <row r="11" spans="1:47" s="75" customFormat="1" ht="15" thickTop="1" thickBot="1">
      <c r="A11" s="1965" t="s">
        <v>1164</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10</v>
      </c>
      <c r="B16" s="1873"/>
      <c r="C16" s="1874"/>
      <c r="D16" s="756" t="s">
        <v>445</v>
      </c>
      <c r="E16" s="757" t="s">
        <v>447</v>
      </c>
      <c r="F16" s="758" t="s">
        <v>449</v>
      </c>
      <c r="G16" s="1872">
        <f>MONTH(G17)</f>
        <v>11</v>
      </c>
      <c r="H16" s="1873"/>
      <c r="I16" s="1874"/>
      <c r="J16" s="756" t="s">
        <v>444</v>
      </c>
      <c r="K16" s="756" t="s">
        <v>446</v>
      </c>
      <c r="L16" s="759" t="s">
        <v>448</v>
      </c>
      <c r="M16" s="1872">
        <f>MONTH(M17)</f>
        <v>12</v>
      </c>
      <c r="N16" s="1873"/>
      <c r="O16" s="1874"/>
      <c r="P16" s="756" t="s">
        <v>444</v>
      </c>
      <c r="Q16" s="756" t="s">
        <v>446</v>
      </c>
      <c r="R16" s="758" t="s">
        <v>448</v>
      </c>
      <c r="S16" s="1872">
        <f>MONTH(S17)</f>
        <v>1</v>
      </c>
      <c r="T16" s="1873"/>
      <c r="U16" s="1874"/>
      <c r="V16" s="756" t="s">
        <v>445</v>
      </c>
      <c r="W16" s="757" t="s">
        <v>447</v>
      </c>
      <c r="X16" s="758" t="s">
        <v>449</v>
      </c>
      <c r="Y16" s="1872">
        <f>MONTH(Y17)</f>
        <v>2</v>
      </c>
      <c r="Z16" s="1873"/>
      <c r="AA16" s="1874"/>
      <c r="AB16" s="756" t="s">
        <v>444</v>
      </c>
      <c r="AC16" s="756" t="s">
        <v>446</v>
      </c>
      <c r="AD16" s="759" t="s">
        <v>448</v>
      </c>
      <c r="AE16" s="1872">
        <f>MONTH(AE17)</f>
        <v>3</v>
      </c>
      <c r="AF16" s="1873"/>
      <c r="AG16" s="1874"/>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月4不</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c r="V47" s="705"/>
      <c r="W47" s="705"/>
      <c r="X47" s="708"/>
      <c r="Y47" s="700">
        <f t="shared" si="7"/>
        <v>45719</v>
      </c>
      <c r="Z47" s="765">
        <f t="shared" si="4"/>
        <v>2</v>
      </c>
      <c r="AA47" s="826"/>
      <c r="AB47" s="827"/>
      <c r="AC47" s="827"/>
      <c r="AD47" s="821"/>
      <c r="AE47" s="700">
        <f t="shared" si="8"/>
        <v>45747</v>
      </c>
      <c r="AF47" s="765">
        <f t="shared" si="13"/>
        <v>2</v>
      </c>
      <c r="AG47" s="769" t="s">
        <v>1163</v>
      </c>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0</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3</v>
      </c>
      <c r="AH56" s="1888" t="s">
        <v>52</v>
      </c>
      <c r="AI56" s="1889"/>
      <c r="AJ56" s="1890"/>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6" sqref="A16:C1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15" t="s">
        <v>450</v>
      </c>
      <c r="K2" s="1915"/>
      <c r="L2" s="1915"/>
      <c r="M2" s="1915"/>
      <c r="N2" s="1915"/>
      <c r="O2" s="1913" t="str">
        <f>Data!$A$11</f>
        <v>ウクライナ避難民向け職業訓練</v>
      </c>
      <c r="P2" s="1913"/>
      <c r="Q2" s="1913"/>
      <c r="R2" s="1913"/>
      <c r="S2" s="72"/>
      <c r="T2" s="72"/>
      <c r="U2" s="73"/>
      <c r="V2" s="73"/>
      <c r="W2" s="73"/>
      <c r="X2" s="72"/>
      <c r="Y2" s="72"/>
      <c r="Z2" s="72"/>
      <c r="AA2" s="73"/>
      <c r="AB2" s="1915" t="s">
        <v>450</v>
      </c>
      <c r="AC2" s="1915"/>
      <c r="AD2" s="1915"/>
      <c r="AE2" s="1915"/>
      <c r="AF2" s="1915"/>
      <c r="AG2" s="1913" t="str">
        <f>Data!$A$11</f>
        <v>ウクライナ避難民向け職業訓練</v>
      </c>
      <c r="AH2" s="1913"/>
      <c r="AI2" s="1913"/>
      <c r="AJ2" s="1913"/>
      <c r="AK2" s="452"/>
      <c r="AL2" s="452"/>
      <c r="AQ2" s="228" t="s">
        <v>401</v>
      </c>
      <c r="AR2" s="461">
        <f>VLOOKUP(O2,祝日!K3:S25,2,FALSE)</f>
        <v>6</v>
      </c>
      <c r="AS2" s="449" t="s">
        <v>466</v>
      </c>
    </row>
    <row r="3" spans="1:47" ht="15" customHeight="1" thickBot="1">
      <c r="A3" s="74"/>
      <c r="B3" s="455" t="s">
        <v>464</v>
      </c>
      <c r="C3" s="1291">
        <v>45596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45505</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45596</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令和6年9月1日から令和6年10月15日までの期間で、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令和6年8月1日から令和6年9月15日までの期間で、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45536</v>
      </c>
      <c r="AS9" s="752" t="s">
        <v>736</v>
      </c>
      <c r="AT9" s="830">
        <f>IF(MONTH($AO$3)=MONTH($AO$4),$AO$4-1,DATE(YEAR($AO$4),MONTH($AO$4),DAY(15)))</f>
        <v>45580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45505</v>
      </c>
      <c r="AS10" s="752" t="s">
        <v>736</v>
      </c>
      <c r="AT10" s="830">
        <f>DATE(YEAR($AO$4),MONTH($AO$4)-1,DAY(15))</f>
        <v>45550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8</v>
      </c>
      <c r="B16" s="1873"/>
      <c r="C16" s="1874"/>
      <c r="D16" s="756" t="s">
        <v>445</v>
      </c>
      <c r="E16" s="757" t="s">
        <v>447</v>
      </c>
      <c r="F16" s="758" t="s">
        <v>449</v>
      </c>
      <c r="G16" s="1872">
        <f>MONTH(G17)</f>
        <v>9</v>
      </c>
      <c r="H16" s="1873"/>
      <c r="I16" s="1874"/>
      <c r="J16" s="756" t="s">
        <v>444</v>
      </c>
      <c r="K16" s="756" t="s">
        <v>446</v>
      </c>
      <c r="L16" s="759" t="s">
        <v>448</v>
      </c>
      <c r="M16" s="1872">
        <f>MONTH(M17)</f>
        <v>10</v>
      </c>
      <c r="N16" s="1873"/>
      <c r="O16" s="1874"/>
      <c r="P16" s="756" t="s">
        <v>444</v>
      </c>
      <c r="Q16" s="756" t="s">
        <v>446</v>
      </c>
      <c r="R16" s="758" t="s">
        <v>448</v>
      </c>
      <c r="S16" s="1872">
        <f>MONTH(S17)</f>
        <v>11</v>
      </c>
      <c r="T16" s="1873"/>
      <c r="U16" s="1874"/>
      <c r="V16" s="756" t="s">
        <v>445</v>
      </c>
      <c r="W16" s="757" t="s">
        <v>447</v>
      </c>
      <c r="X16" s="758" t="s">
        <v>449</v>
      </c>
      <c r="Y16" s="1872">
        <f>MONTH(Y17)</f>
        <v>12</v>
      </c>
      <c r="Z16" s="1873"/>
      <c r="AA16" s="1874"/>
      <c r="AB16" s="756" t="s">
        <v>444</v>
      </c>
      <c r="AC16" s="756" t="s">
        <v>446</v>
      </c>
      <c r="AD16" s="759" t="s">
        <v>448</v>
      </c>
      <c r="AE16" s="1872">
        <f>MONTH(AE17)</f>
        <v>1</v>
      </c>
      <c r="AF16" s="1873"/>
      <c r="AG16" s="1874"/>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t="s">
        <v>1163</v>
      </c>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6" sqref="A16:C1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15" t="s">
        <v>450</v>
      </c>
      <c r="K2" s="1915"/>
      <c r="L2" s="1915"/>
      <c r="M2" s="1915"/>
      <c r="N2" s="1915"/>
      <c r="O2" s="1913" t="str">
        <f>Data!$A$11</f>
        <v>ウクライナ避難民向け職業訓練</v>
      </c>
      <c r="P2" s="1913"/>
      <c r="Q2" s="1913"/>
      <c r="R2" s="1913"/>
      <c r="S2" s="72"/>
      <c r="T2" s="72"/>
      <c r="U2" s="73"/>
      <c r="V2" s="73"/>
      <c r="W2" s="73"/>
      <c r="X2" s="72"/>
      <c r="Y2" s="72"/>
      <c r="Z2" s="72"/>
      <c r="AA2" s="73"/>
      <c r="AB2" s="1915" t="s">
        <v>450</v>
      </c>
      <c r="AC2" s="1915"/>
      <c r="AD2" s="1915"/>
      <c r="AE2" s="1915"/>
      <c r="AF2" s="1915"/>
      <c r="AG2" s="1913" t="str">
        <f>Data!$A$11</f>
        <v>ウクライナ避難民向け職業訓練</v>
      </c>
      <c r="AH2" s="1913"/>
      <c r="AI2" s="1913"/>
      <c r="AJ2" s="1913"/>
      <c r="AK2" s="452"/>
      <c r="AL2" s="452"/>
      <c r="AQ2" s="228" t="s">
        <v>401</v>
      </c>
      <c r="AR2" s="461">
        <f>VLOOKUP(O2,祝日!K3:S25,2,FALSE)</f>
        <v>6</v>
      </c>
      <c r="AS2" s="449" t="s">
        <v>466</v>
      </c>
    </row>
    <row r="3" spans="1:47" ht="15" customHeight="1" thickBot="1">
      <c r="A3" s="74"/>
      <c r="B3" s="455" t="s">
        <v>464</v>
      </c>
      <c r="C3" s="1291">
        <v>45625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45537</v>
      </c>
      <c r="AQ3" s="228" t="s">
        <v>283</v>
      </c>
      <c r="AR3" s="804">
        <f>VLOOKUP($O$2,祝日!$K$3:$S$25,3,FALSE)</f>
        <v>600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45625</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①</v>
      </c>
      <c r="U7" s="852" t="str">
        <f>CONCATENATE(TEXT(AR9,"ggge年m月d日"),"から",TEXT(AT9,"ggge年m月d日"),"までの期間で、")</f>
        <v>令和6年10月1日から令和6年11月15日までの期間で、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600時間以上</v>
      </c>
      <c r="P9" s="1960"/>
      <c r="Q9" s="1960"/>
      <c r="R9" s="1961"/>
      <c r="S9" s="74"/>
      <c r="T9" s="859" t="str">
        <f>IF(AR2=6,"②","")</f>
        <v>②</v>
      </c>
      <c r="U9" s="857" t="str">
        <f>IF(AR2=6,CONCATENATE(TEXT(AR10,"ggge年m月d日"),"から",TEXT(AT10,"ggge年m月d日"),"までの期間で、"),"")</f>
        <v>令和6年9月1日から令和6年10月15日までの期間で、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45566</v>
      </c>
      <c r="AS9" s="752" t="s">
        <v>736</v>
      </c>
      <c r="AT9" s="830">
        <f>IF(MONTH($AO$3)=MONTH($AO$4),$AO$4-1,DATE(YEAR($AO$4),MONTH($AO$4),DAY(15)))</f>
        <v>45611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45536</v>
      </c>
      <c r="AS10" s="752" t="s">
        <v>736</v>
      </c>
      <c r="AT10" s="830">
        <f>DATE(YEAR($AO$4),MONTH($AO$4)-1,DAY(15))</f>
        <v>45580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24時間以上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9</v>
      </c>
      <c r="B16" s="1873"/>
      <c r="C16" s="1874"/>
      <c r="D16" s="756" t="s">
        <v>445</v>
      </c>
      <c r="E16" s="757" t="s">
        <v>447</v>
      </c>
      <c r="F16" s="758" t="s">
        <v>449</v>
      </c>
      <c r="G16" s="1872">
        <f>MONTH(G17)</f>
        <v>10</v>
      </c>
      <c r="H16" s="1873"/>
      <c r="I16" s="1874"/>
      <c r="J16" s="756" t="s">
        <v>444</v>
      </c>
      <c r="K16" s="756" t="s">
        <v>446</v>
      </c>
      <c r="L16" s="759" t="s">
        <v>448</v>
      </c>
      <c r="M16" s="1872">
        <f>MONTH(M17)</f>
        <v>11</v>
      </c>
      <c r="N16" s="1873"/>
      <c r="O16" s="1874"/>
      <c r="P16" s="756" t="s">
        <v>444</v>
      </c>
      <c r="Q16" s="756" t="s">
        <v>446</v>
      </c>
      <c r="R16" s="758" t="s">
        <v>448</v>
      </c>
      <c r="S16" s="1872">
        <f>MONTH(S17)</f>
        <v>12</v>
      </c>
      <c r="T16" s="1873"/>
      <c r="U16" s="1874"/>
      <c r="V16" s="756" t="s">
        <v>445</v>
      </c>
      <c r="W16" s="757" t="s">
        <v>447</v>
      </c>
      <c r="X16" s="758" t="s">
        <v>449</v>
      </c>
      <c r="Y16" s="1872">
        <f>MONTH(Y17)</f>
        <v>1</v>
      </c>
      <c r="Z16" s="1873"/>
      <c r="AA16" s="1874"/>
      <c r="AB16" s="756" t="s">
        <v>444</v>
      </c>
      <c r="AC16" s="756" t="s">
        <v>446</v>
      </c>
      <c r="AD16" s="759" t="s">
        <v>448</v>
      </c>
      <c r="AE16" s="1872">
        <f>MONTH(AE17)</f>
        <v>2</v>
      </c>
      <c r="AF16" s="1873"/>
      <c r="AG16" s="1874"/>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t="s">
        <v>1163</v>
      </c>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16" sqref="A16:C1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ウクライナ避難民向け職業訓練</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ウクライナ避難民向け職業訓練</v>
      </c>
      <c r="AP2" s="1913"/>
      <c r="AQ2" s="1913"/>
      <c r="AR2" s="1913"/>
      <c r="AS2" s="452"/>
      <c r="AT2" s="452"/>
      <c r="AY2" s="228" t="s">
        <v>401</v>
      </c>
      <c r="AZ2" s="461">
        <f>VLOOKUP(S2,祝日!$K$3:$S$25,2,FALSE)</f>
        <v>6</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600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71" t="s">
        <v>467</v>
      </c>
      <c r="T7" s="1972"/>
      <c r="U7" s="1972"/>
      <c r="V7" s="1973"/>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600時間以上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82">
        <f>'６カリキュラム(デュアル)'!D24</f>
        <v>0</v>
      </c>
      <c r="M13" s="1983"/>
      <c r="N13" s="1983"/>
      <c r="O13" s="1369"/>
      <c r="P13" s="1369"/>
      <c r="Q13" s="1983">
        <f>SUM($A54:$AR54)</f>
        <v>0</v>
      </c>
      <c r="R13" s="1983"/>
      <c r="S13" s="1979" t="str">
        <f>CONCATENATE(AZ14,BA14)</f>
        <v>24時間以上</v>
      </c>
      <c r="T13" s="1980"/>
      <c r="U13" s="1980"/>
      <c r="V13" s="1981"/>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4">
        <f>MONTH(A17)</f>
        <v>7</v>
      </c>
      <c r="B16" s="1975"/>
      <c r="C16" s="1976"/>
      <c r="D16" s="784" t="s">
        <v>445</v>
      </c>
      <c r="E16" s="784" t="s">
        <v>447</v>
      </c>
      <c r="F16" s="785" t="s">
        <v>481</v>
      </c>
      <c r="G16" s="785" t="s">
        <v>449</v>
      </c>
      <c r="H16" s="786" t="s">
        <v>482</v>
      </c>
      <c r="I16" s="1974">
        <f>MONTH(I17)</f>
        <v>8</v>
      </c>
      <c r="J16" s="1975"/>
      <c r="K16" s="1976"/>
      <c r="L16" s="784" t="s">
        <v>445</v>
      </c>
      <c r="M16" s="784" t="s">
        <v>447</v>
      </c>
      <c r="N16" s="785" t="s">
        <v>481</v>
      </c>
      <c r="O16" s="785" t="s">
        <v>449</v>
      </c>
      <c r="P16" s="786" t="s">
        <v>482</v>
      </c>
      <c r="Q16" s="1974">
        <f>MONTH(Q17)</f>
        <v>9</v>
      </c>
      <c r="R16" s="1975"/>
      <c r="S16" s="1976"/>
      <c r="T16" s="784" t="s">
        <v>445</v>
      </c>
      <c r="U16" s="784" t="s">
        <v>447</v>
      </c>
      <c r="V16" s="785" t="s">
        <v>481</v>
      </c>
      <c r="W16" s="785" t="s">
        <v>449</v>
      </c>
      <c r="X16" s="786" t="s">
        <v>482</v>
      </c>
      <c r="Y16" s="1974">
        <f>MONTH(Y17)</f>
        <v>10</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2001" t="s">
        <v>53</v>
      </c>
      <c r="B51" s="2002"/>
      <c r="C51" s="1360">
        <f>SUM(D17:D47)</f>
        <v>0</v>
      </c>
      <c r="D51" s="2003" t="s">
        <v>52</v>
      </c>
      <c r="E51" s="2004"/>
      <c r="F51" s="2005"/>
      <c r="G51" s="1361"/>
      <c r="H51" s="1362"/>
      <c r="I51" s="2001" t="s">
        <v>53</v>
      </c>
      <c r="J51" s="2002"/>
      <c r="K51" s="1360">
        <f>SUM(L17:L47)</f>
        <v>0</v>
      </c>
      <c r="L51" s="2003" t="s">
        <v>52</v>
      </c>
      <c r="M51" s="2004"/>
      <c r="N51" s="2005"/>
      <c r="O51" s="1361"/>
      <c r="P51" s="1362"/>
      <c r="Q51" s="2001" t="s">
        <v>53</v>
      </c>
      <c r="R51" s="2002"/>
      <c r="S51" s="1360">
        <f>SUM(T17:T47)</f>
        <v>0</v>
      </c>
      <c r="T51" s="2003" t="s">
        <v>52</v>
      </c>
      <c r="U51" s="2006"/>
      <c r="V51" s="2005"/>
      <c r="W51" s="1361"/>
      <c r="X51" s="1362"/>
      <c r="Y51" s="2001" t="s">
        <v>53</v>
      </c>
      <c r="Z51" s="2002"/>
      <c r="AA51" s="1360">
        <f>SUM(AB17:AB47)</f>
        <v>0</v>
      </c>
      <c r="AB51" s="2003" t="s">
        <v>52</v>
      </c>
      <c r="AC51" s="2004"/>
      <c r="AD51" s="2005"/>
      <c r="AE51" s="1361"/>
      <c r="AF51" s="1362"/>
      <c r="AG51" s="1991"/>
      <c r="AH51" s="1992"/>
      <c r="AI51" s="812"/>
      <c r="AJ51" s="1993"/>
      <c r="AK51" s="1993"/>
      <c r="AL51" s="1993"/>
      <c r="AM51" s="1992"/>
      <c r="AN51" s="1992"/>
      <c r="AO51" s="1334"/>
      <c r="AP51" s="1993"/>
      <c r="AQ51" s="1993"/>
      <c r="AR51" s="1993"/>
      <c r="AS51" s="81">
        <f t="shared" ref="AS51" si="10">SUM(A51:AR51)</f>
        <v>0</v>
      </c>
      <c r="AT51" s="82" t="s">
        <v>52</v>
      </c>
    </row>
    <row r="52" spans="1:56" s="81" customFormat="1" ht="27" customHeight="1">
      <c r="A52" s="2000"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91"/>
      <c r="AH52" s="1992"/>
      <c r="AI52" s="1334"/>
      <c r="AJ52" s="1993"/>
      <c r="AK52" s="1993"/>
      <c r="AL52" s="1993"/>
      <c r="AM52" s="1992"/>
      <c r="AN52" s="1992"/>
      <c r="AO52" s="1334"/>
      <c r="AP52" s="1993"/>
      <c r="AQ52" s="1993"/>
      <c r="AR52" s="1993"/>
      <c r="AS52" s="81">
        <f t="shared" ref="AS52:AS57" si="11">SUM(A52:AR52)</f>
        <v>0</v>
      </c>
      <c r="AT52" s="82" t="s">
        <v>52</v>
      </c>
    </row>
    <row r="53" spans="1:56" s="81" customFormat="1" ht="27" customHeight="1">
      <c r="A53" s="1998"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9"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91"/>
      <c r="AH53" s="1992"/>
      <c r="AI53" s="1334"/>
      <c r="AJ53" s="1993"/>
      <c r="AK53" s="1993"/>
      <c r="AL53" s="1993"/>
      <c r="AM53" s="1992"/>
      <c r="AN53" s="1992"/>
      <c r="AO53" s="1334"/>
      <c r="AP53" s="1993"/>
      <c r="AQ53" s="1993"/>
      <c r="AR53" s="1993"/>
      <c r="AS53" s="81">
        <f t="shared" si="11"/>
        <v>0</v>
      </c>
      <c r="AT53" s="82" t="s">
        <v>52</v>
      </c>
    </row>
    <row r="54" spans="1:56" s="81" customFormat="1" ht="27" customHeight="1">
      <c r="A54" s="1998"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9"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91"/>
      <c r="AH54" s="1992"/>
      <c r="AI54" s="1334"/>
      <c r="AJ54" s="1993"/>
      <c r="AK54" s="1993"/>
      <c r="AL54" s="1993"/>
      <c r="AM54" s="1992"/>
      <c r="AN54" s="1992"/>
      <c r="AO54" s="1334"/>
      <c r="AP54" s="1993"/>
      <c r="AQ54" s="1993"/>
      <c r="AR54" s="1993"/>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9"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91"/>
      <c r="AH55" s="1992"/>
      <c r="AI55" s="1334"/>
      <c r="AJ55" s="1993"/>
      <c r="AK55" s="1993"/>
      <c r="AL55" s="1993"/>
      <c r="AM55" s="1992"/>
      <c r="AN55" s="1992"/>
      <c r="AO55" s="1334"/>
      <c r="AP55" s="1993"/>
      <c r="AQ55" s="1993"/>
      <c r="AR55" s="1993"/>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10"/>
      <c r="AH56" s="1993"/>
      <c r="AI56" s="813"/>
      <c r="AJ56" s="2011"/>
      <c r="AK56" s="2011"/>
      <c r="AL56" s="2011"/>
      <c r="AM56" s="2011"/>
      <c r="AN56" s="1993"/>
      <c r="AO56" s="813"/>
      <c r="AP56" s="2011"/>
      <c r="AQ56" s="2011"/>
      <c r="AR56" s="2011"/>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6" t="s">
        <v>163</v>
      </c>
      <c r="R57" s="1997"/>
      <c r="S57" s="1352">
        <f>SUM(S51:S55)</f>
        <v>0</v>
      </c>
      <c r="T57" s="2007" t="s">
        <v>52</v>
      </c>
      <c r="U57" s="2008"/>
      <c r="V57" s="1896"/>
      <c r="W57" s="1367"/>
      <c r="X57" s="1368"/>
      <c r="Y57" s="1891" t="s">
        <v>163</v>
      </c>
      <c r="Z57" s="1892"/>
      <c r="AA57" s="1352">
        <f>SUM(AA51:AA55)</f>
        <v>0</v>
      </c>
      <c r="AB57" s="1893" t="s">
        <v>52</v>
      </c>
      <c r="AC57" s="1894"/>
      <c r="AD57" s="1896"/>
      <c r="AE57" s="1367"/>
      <c r="AF57" s="1368"/>
      <c r="AG57" s="2009"/>
      <c r="AH57" s="1993"/>
      <c r="AI57" s="85"/>
      <c r="AJ57" s="1993"/>
      <c r="AK57" s="1993"/>
      <c r="AL57" s="1993"/>
      <c r="AM57" s="1993"/>
      <c r="AN57" s="1993"/>
      <c r="AO57" s="85"/>
      <c r="AP57" s="1993"/>
      <c r="AQ57" s="1993"/>
      <c r="AR57" s="1993"/>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91"/>
      <c r="AH58" s="1992"/>
      <c r="AI58" s="750"/>
      <c r="AJ58" s="1993"/>
      <c r="AK58" s="1993"/>
      <c r="AL58" s="1993"/>
      <c r="AM58" s="1992"/>
      <c r="AN58" s="1992"/>
      <c r="AO58" s="750"/>
      <c r="AP58" s="1993"/>
      <c r="AQ58" s="1993"/>
      <c r="AR58" s="1993"/>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16" sqref="A16:C1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ウクライナ避難民向け職業訓練</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ウクライナ避難民向け職業訓練</v>
      </c>
      <c r="AP2" s="1913"/>
      <c r="AQ2" s="1913"/>
      <c r="AR2" s="1913"/>
      <c r="AS2" s="452"/>
      <c r="AT2" s="452"/>
      <c r="AY2" s="228" t="s">
        <v>401</v>
      </c>
      <c r="AZ2" s="461">
        <f>VLOOKUP(S2,祝日!$K$3:$S$25,2,FALSE)</f>
        <v>6</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600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71" t="s">
        <v>467</v>
      </c>
      <c r="T7" s="1972"/>
      <c r="U7" s="1972"/>
      <c r="V7" s="1973"/>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600時間以上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82">
        <f>'６カリキュラム(デュアル)'!D24</f>
        <v>0</v>
      </c>
      <c r="M13" s="1983"/>
      <c r="N13" s="1983"/>
      <c r="O13" s="1369"/>
      <c r="P13" s="1369"/>
      <c r="Q13" s="1983">
        <f>SUM($A54:$AR54)</f>
        <v>0</v>
      </c>
      <c r="R13" s="1983"/>
      <c r="S13" s="1979" t="str">
        <f>CONCATENATE(AZ14,BA14)</f>
        <v>24時間以上</v>
      </c>
      <c r="T13" s="1980"/>
      <c r="U13" s="1980"/>
      <c r="V13" s="1981"/>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4">
        <f>MONTH(A17)</f>
        <v>8</v>
      </c>
      <c r="B16" s="1975"/>
      <c r="C16" s="1976"/>
      <c r="D16" s="784" t="s">
        <v>445</v>
      </c>
      <c r="E16" s="784" t="s">
        <v>447</v>
      </c>
      <c r="F16" s="785" t="s">
        <v>481</v>
      </c>
      <c r="G16" s="785" t="s">
        <v>449</v>
      </c>
      <c r="H16" s="786" t="s">
        <v>482</v>
      </c>
      <c r="I16" s="1974">
        <f>MONTH(I17)</f>
        <v>9</v>
      </c>
      <c r="J16" s="1975"/>
      <c r="K16" s="1976"/>
      <c r="L16" s="784" t="s">
        <v>445</v>
      </c>
      <c r="M16" s="784" t="s">
        <v>447</v>
      </c>
      <c r="N16" s="785" t="s">
        <v>481</v>
      </c>
      <c r="O16" s="785" t="s">
        <v>449</v>
      </c>
      <c r="P16" s="786" t="s">
        <v>482</v>
      </c>
      <c r="Q16" s="1974">
        <f>MONTH(Q17)</f>
        <v>10</v>
      </c>
      <c r="R16" s="1975"/>
      <c r="S16" s="1976"/>
      <c r="T16" s="784" t="s">
        <v>445</v>
      </c>
      <c r="U16" s="784" t="s">
        <v>447</v>
      </c>
      <c r="V16" s="785" t="s">
        <v>481</v>
      </c>
      <c r="W16" s="785" t="s">
        <v>449</v>
      </c>
      <c r="X16" s="786" t="s">
        <v>482</v>
      </c>
      <c r="Y16" s="1974">
        <f>MONTH(Y17)</f>
        <v>11</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2001" t="s">
        <v>53</v>
      </c>
      <c r="B51" s="2002"/>
      <c r="C51" s="1360">
        <f>SUM(D17:D47)</f>
        <v>0</v>
      </c>
      <c r="D51" s="2003" t="s">
        <v>52</v>
      </c>
      <c r="E51" s="2004"/>
      <c r="F51" s="2005"/>
      <c r="G51" s="1417"/>
      <c r="H51" s="1362"/>
      <c r="I51" s="2001" t="s">
        <v>53</v>
      </c>
      <c r="J51" s="2002"/>
      <c r="K51" s="1360">
        <f>SUM(L17:L47)</f>
        <v>0</v>
      </c>
      <c r="L51" s="2003" t="s">
        <v>52</v>
      </c>
      <c r="M51" s="2004"/>
      <c r="N51" s="2005"/>
      <c r="O51" s="1417"/>
      <c r="P51" s="1362"/>
      <c r="Q51" s="2001" t="s">
        <v>53</v>
      </c>
      <c r="R51" s="2002"/>
      <c r="S51" s="1360">
        <f>SUM(T17:T47)</f>
        <v>0</v>
      </c>
      <c r="T51" s="2003" t="s">
        <v>52</v>
      </c>
      <c r="U51" s="2006"/>
      <c r="V51" s="2005"/>
      <c r="W51" s="1417"/>
      <c r="X51" s="1362"/>
      <c r="Y51" s="2001" t="s">
        <v>53</v>
      </c>
      <c r="Z51" s="2002"/>
      <c r="AA51" s="1360">
        <f>SUM(AB17:AB47)</f>
        <v>0</v>
      </c>
      <c r="AB51" s="2003" t="s">
        <v>52</v>
      </c>
      <c r="AC51" s="2004"/>
      <c r="AD51" s="2005"/>
      <c r="AE51" s="1417"/>
      <c r="AF51" s="1362"/>
      <c r="AG51" s="1991"/>
      <c r="AH51" s="1992"/>
      <c r="AI51" s="812"/>
      <c r="AJ51" s="1993"/>
      <c r="AK51" s="1993"/>
      <c r="AL51" s="1993"/>
      <c r="AM51" s="1992"/>
      <c r="AN51" s="1992"/>
      <c r="AO51" s="1416"/>
      <c r="AP51" s="1993"/>
      <c r="AQ51" s="1993"/>
      <c r="AR51" s="1993"/>
      <c r="AS51" s="81">
        <f t="shared" ref="AS51:AS57" si="10">SUM(A51:AR51)</f>
        <v>0</v>
      </c>
      <c r="AT51" s="82" t="s">
        <v>52</v>
      </c>
    </row>
    <row r="52" spans="1:56" s="81" customFormat="1" ht="27" customHeight="1">
      <c r="A52" s="2000"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91"/>
      <c r="AH52" s="1992"/>
      <c r="AI52" s="1416"/>
      <c r="AJ52" s="1993"/>
      <c r="AK52" s="1993"/>
      <c r="AL52" s="1993"/>
      <c r="AM52" s="1992"/>
      <c r="AN52" s="1992"/>
      <c r="AO52" s="1416"/>
      <c r="AP52" s="1993"/>
      <c r="AQ52" s="1993"/>
      <c r="AR52" s="1993"/>
      <c r="AS52" s="81">
        <f t="shared" si="10"/>
        <v>0</v>
      </c>
      <c r="AT52" s="82" t="s">
        <v>52</v>
      </c>
    </row>
    <row r="53" spans="1:56" s="81" customFormat="1" ht="27" customHeight="1">
      <c r="A53" s="1998"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9"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91"/>
      <c r="AH53" s="1992"/>
      <c r="AI53" s="1416"/>
      <c r="AJ53" s="1993"/>
      <c r="AK53" s="1993"/>
      <c r="AL53" s="1993"/>
      <c r="AM53" s="1992"/>
      <c r="AN53" s="1992"/>
      <c r="AO53" s="1416"/>
      <c r="AP53" s="1993"/>
      <c r="AQ53" s="1993"/>
      <c r="AR53" s="1993"/>
      <c r="AS53" s="81">
        <f t="shared" si="10"/>
        <v>0</v>
      </c>
      <c r="AT53" s="82" t="s">
        <v>52</v>
      </c>
    </row>
    <row r="54" spans="1:56" s="81" customFormat="1" ht="27" customHeight="1">
      <c r="A54" s="1998"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9"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91"/>
      <c r="AH54" s="1992"/>
      <c r="AI54" s="1416"/>
      <c r="AJ54" s="1993"/>
      <c r="AK54" s="1993"/>
      <c r="AL54" s="1993"/>
      <c r="AM54" s="1992"/>
      <c r="AN54" s="1992"/>
      <c r="AO54" s="1416"/>
      <c r="AP54" s="1993"/>
      <c r="AQ54" s="1993"/>
      <c r="AR54" s="1993"/>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9"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91"/>
      <c r="AH55" s="1992"/>
      <c r="AI55" s="1416"/>
      <c r="AJ55" s="1993"/>
      <c r="AK55" s="1993"/>
      <c r="AL55" s="1993"/>
      <c r="AM55" s="1992"/>
      <c r="AN55" s="1992"/>
      <c r="AO55" s="1416"/>
      <c r="AP55" s="1993"/>
      <c r="AQ55" s="1993"/>
      <c r="AR55" s="1993"/>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10"/>
      <c r="AH56" s="1993"/>
      <c r="AI56" s="813"/>
      <c r="AJ56" s="2011"/>
      <c r="AK56" s="2011"/>
      <c r="AL56" s="2011"/>
      <c r="AM56" s="2011"/>
      <c r="AN56" s="1993"/>
      <c r="AO56" s="813"/>
      <c r="AP56" s="2011"/>
      <c r="AQ56" s="2011"/>
      <c r="AR56" s="2011"/>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6" t="s">
        <v>163</v>
      </c>
      <c r="R57" s="1997"/>
      <c r="S57" s="1352">
        <f>SUM(S51:S55)</f>
        <v>0</v>
      </c>
      <c r="T57" s="2007" t="s">
        <v>52</v>
      </c>
      <c r="U57" s="2008"/>
      <c r="V57" s="1896"/>
      <c r="W57" s="1414"/>
      <c r="X57" s="1368"/>
      <c r="Y57" s="1891" t="s">
        <v>163</v>
      </c>
      <c r="Z57" s="1892"/>
      <c r="AA57" s="1352">
        <f>SUM(AA51:AA55)</f>
        <v>0</v>
      </c>
      <c r="AB57" s="1893" t="s">
        <v>52</v>
      </c>
      <c r="AC57" s="1894"/>
      <c r="AD57" s="1896"/>
      <c r="AE57" s="1414"/>
      <c r="AF57" s="1368"/>
      <c r="AG57" s="2009"/>
      <c r="AH57" s="1993"/>
      <c r="AI57" s="85"/>
      <c r="AJ57" s="1993"/>
      <c r="AK57" s="1993"/>
      <c r="AL57" s="1993"/>
      <c r="AM57" s="1993"/>
      <c r="AN57" s="1993"/>
      <c r="AO57" s="85"/>
      <c r="AP57" s="1993"/>
      <c r="AQ57" s="1993"/>
      <c r="AR57" s="1993"/>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91"/>
      <c r="AH58" s="1992"/>
      <c r="AI58" s="1416"/>
      <c r="AJ58" s="1993"/>
      <c r="AK58" s="1993"/>
      <c r="AL58" s="1993"/>
      <c r="AM58" s="1992"/>
      <c r="AN58" s="1992"/>
      <c r="AO58" s="1416"/>
      <c r="AP58" s="1993"/>
      <c r="AQ58" s="1993"/>
      <c r="AR58" s="1993"/>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3" t="s">
        <v>606</v>
      </c>
      <c r="B1" s="2013"/>
      <c r="C1" s="2013"/>
      <c r="D1" s="2013"/>
      <c r="E1" s="7"/>
    </row>
    <row r="2" spans="1:8" s="9" customFormat="1" ht="18.75" customHeight="1"/>
    <row r="3" spans="1:8" s="9" customFormat="1" ht="28.5" customHeight="1">
      <c r="A3" s="26" t="s">
        <v>450</v>
      </c>
      <c r="B3" s="1913" t="str">
        <f>Data!$A$11</f>
        <v>ウクライナ避難民向け職業訓練</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4" t="s">
        <v>33</v>
      </c>
      <c r="B23" s="2015"/>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2" t="s">
        <v>766</v>
      </c>
      <c r="B29" s="2012"/>
      <c r="C29" s="2012"/>
      <c r="D29" s="2012"/>
    </row>
    <row r="30" spans="1:4" s="11" customFormat="1">
      <c r="A30" s="2012"/>
      <c r="B30" s="2012"/>
      <c r="C30" s="2012"/>
      <c r="D30" s="2012"/>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J16" sqref="J16"/>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6" t="s">
        <v>1006</v>
      </c>
      <c r="B1" s="2016"/>
      <c r="C1" s="2016"/>
      <c r="D1" s="2016"/>
    </row>
    <row r="2" spans="1:8" ht="14.25">
      <c r="B2" s="233"/>
    </row>
    <row r="3" spans="1:8" s="221" customFormat="1" ht="29.25" customHeight="1">
      <c r="B3" s="2025" t="s">
        <v>414</v>
      </c>
      <c r="C3" s="2025"/>
      <c r="D3" s="1914" t="str">
        <f>Data!$A$9</f>
        <v/>
      </c>
      <c r="E3" s="1914"/>
      <c r="F3" s="1914"/>
      <c r="G3" s="1139"/>
    </row>
    <row r="4" spans="1:8" s="221" customFormat="1" ht="29.25" customHeight="1" thickBot="1">
      <c r="B4" s="2025" t="s">
        <v>26</v>
      </c>
      <c r="C4" s="2025"/>
      <c r="D4" s="1914" t="str">
        <f>Data!$I$69</f>
        <v/>
      </c>
      <c r="E4" s="1914"/>
      <c r="F4" s="1914"/>
    </row>
    <row r="5" spans="1:8" ht="15" thickBot="1">
      <c r="B5" s="233"/>
      <c r="H5" s="677" t="s">
        <v>419</v>
      </c>
    </row>
    <row r="6" spans="1:8" ht="32.25" customHeight="1" thickTop="1" thickBot="1">
      <c r="B6" s="2017" t="s">
        <v>300</v>
      </c>
      <c r="C6" s="388" t="s">
        <v>301</v>
      </c>
      <c r="D6" s="387"/>
      <c r="E6" s="383" t="s">
        <v>380</v>
      </c>
      <c r="H6" s="430"/>
    </row>
    <row r="7" spans="1:8" ht="32.25" customHeight="1" thickTop="1" thickBot="1">
      <c r="B7" s="2018"/>
      <c r="C7" s="389" t="s">
        <v>302</v>
      </c>
      <c r="D7" s="387"/>
      <c r="E7" s="22" t="s">
        <v>380</v>
      </c>
      <c r="H7" s="678"/>
    </row>
    <row r="8" spans="1:8" ht="32.25" customHeight="1" thickTop="1" thickBot="1">
      <c r="B8" s="2018"/>
      <c r="C8" s="390" t="s">
        <v>303</v>
      </c>
      <c r="D8" s="234"/>
      <c r="E8" s="22"/>
      <c r="H8" s="678"/>
    </row>
    <row r="9" spans="1:8" ht="99.95" customHeight="1" thickTop="1" thickBot="1">
      <c r="B9" s="2019" t="s">
        <v>304</v>
      </c>
      <c r="C9" s="385" t="s">
        <v>309</v>
      </c>
      <c r="D9" s="366"/>
      <c r="E9" s="22"/>
      <c r="H9" s="678" t="s">
        <v>719</v>
      </c>
    </row>
    <row r="10" spans="1:8" ht="99.95" customHeight="1" thickTop="1" thickBot="1">
      <c r="B10" s="2020"/>
      <c r="C10" s="386" t="s">
        <v>310</v>
      </c>
      <c r="D10" s="366"/>
      <c r="E10" s="22"/>
      <c r="H10" s="678"/>
    </row>
    <row r="11" spans="1:8" ht="38.25" customHeight="1" thickTop="1" thickBot="1">
      <c r="B11" s="2019" t="s">
        <v>318</v>
      </c>
      <c r="C11" s="6" t="s">
        <v>305</v>
      </c>
      <c r="D11" s="180"/>
      <c r="E11" s="22" t="s">
        <v>380</v>
      </c>
      <c r="H11" s="678"/>
    </row>
    <row r="12" spans="1:8" ht="30.75" customHeight="1" thickTop="1" thickBot="1">
      <c r="B12" s="2020"/>
      <c r="C12" s="256" t="s">
        <v>306</v>
      </c>
      <c r="D12" s="235"/>
      <c r="E12" s="22"/>
      <c r="H12" s="678"/>
    </row>
    <row r="13" spans="1:8" ht="30.75" customHeight="1" thickTop="1" thickBot="1">
      <c r="B13" s="2019" t="s">
        <v>319</v>
      </c>
      <c r="C13" s="256" t="s">
        <v>1127</v>
      </c>
      <c r="D13" s="235"/>
      <c r="E13" s="22"/>
      <c r="H13" s="678"/>
    </row>
    <row r="14" spans="1:8" ht="66.75" customHeight="1" thickTop="1" thickBot="1">
      <c r="B14" s="2020"/>
      <c r="C14" s="250" t="s">
        <v>1128</v>
      </c>
      <c r="D14" s="367"/>
      <c r="E14" s="22"/>
      <c r="H14" s="678" t="s">
        <v>720</v>
      </c>
    </row>
    <row r="15" spans="1:8" ht="64.5" customHeight="1" thickTop="1" thickBot="1">
      <c r="B15" s="2023" t="s">
        <v>320</v>
      </c>
      <c r="C15" s="2024"/>
      <c r="D15" s="366"/>
      <c r="E15" s="22"/>
      <c r="H15" s="678"/>
    </row>
    <row r="16" spans="1:8" ht="145.9" customHeight="1" thickTop="1" thickBot="1">
      <c r="A16" s="2"/>
      <c r="B16" s="2021" t="s">
        <v>381</v>
      </c>
      <c r="C16" s="2022"/>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T10" sqref="T1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5" t="s">
        <v>218</v>
      </c>
      <c r="C15" s="2115"/>
      <c r="D15" s="2115"/>
      <c r="E15" s="2115"/>
      <c r="F15" s="2115"/>
      <c r="G15" s="1434" t="s">
        <v>23</v>
      </c>
      <c r="H15" s="1435">
        <f>'６カリキュラム'!D8</f>
        <v>0</v>
      </c>
      <c r="I15" s="1435" t="s">
        <v>219</v>
      </c>
      <c r="J15" s="1436">
        <f>'６カリキュラム'!D9</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'６カリキュラム'!D16</f>
        <v>0</v>
      </c>
      <c r="B17" s="2103"/>
      <c r="C17" s="2104"/>
      <c r="D17" s="2104"/>
      <c r="E17" s="2104"/>
      <c r="F17" s="2104"/>
      <c r="G17" s="2104"/>
      <c r="H17" s="2104"/>
      <c r="I17" s="2104"/>
      <c r="J17" s="2105"/>
      <c r="L17" s="107">
        <f>LEN(B16)</f>
        <v>0</v>
      </c>
      <c r="M17" s="107" t="s">
        <v>1116</v>
      </c>
      <c r="N17" s="107">
        <v>130</v>
      </c>
    </row>
    <row r="18" spans="1:14" ht="21.95" customHeight="1" thickTop="1">
      <c r="A18" s="1428" t="s">
        <v>54</v>
      </c>
      <c r="B18" s="2076"/>
      <c r="C18" s="2077"/>
      <c r="D18" s="2077"/>
      <c r="E18" s="2077"/>
      <c r="F18" s="2077"/>
      <c r="G18" s="2077"/>
      <c r="H18" s="2077"/>
      <c r="I18" s="2077"/>
      <c r="J18" s="2078"/>
      <c r="L18" s="107" t="s">
        <v>1121</v>
      </c>
    </row>
    <row r="19" spans="1:14" ht="21.95" customHeight="1" thickBot="1">
      <c r="A19" s="1427">
        <f>'６カリキュラム'!D17</f>
        <v>0</v>
      </c>
      <c r="B19" s="2079"/>
      <c r="C19" s="2080"/>
      <c r="D19" s="2080"/>
      <c r="E19" s="2080"/>
      <c r="F19" s="2080"/>
      <c r="G19" s="2080"/>
      <c r="H19" s="2080"/>
      <c r="I19" s="2080"/>
      <c r="J19" s="2081"/>
      <c r="L19" s="107">
        <f>LEN(B18)</f>
        <v>0</v>
      </c>
      <c r="M19" s="107" t="s">
        <v>1116</v>
      </c>
      <c r="N19" s="107">
        <v>130</v>
      </c>
    </row>
    <row r="20" spans="1:14" ht="30" customHeight="1" thickTop="1" thickBot="1">
      <c r="A20" s="1428" t="s">
        <v>57</v>
      </c>
      <c r="B20" s="2082"/>
      <c r="C20" s="2083"/>
      <c r="D20" s="2083"/>
      <c r="E20" s="2083"/>
      <c r="F20" s="2083"/>
      <c r="G20" s="2083"/>
      <c r="H20" s="2083"/>
      <c r="I20" s="2083"/>
      <c r="J20" s="2084"/>
      <c r="L20" s="107" t="s">
        <v>1122</v>
      </c>
    </row>
    <row r="21" spans="1:14" ht="20.100000000000001" customHeight="1" thickTop="1">
      <c r="A21" s="1425">
        <f>'６カリキュラム'!D18</f>
        <v>0</v>
      </c>
      <c r="B21" s="2085" t="str">
        <f>CONCATENATE("・ジョブ・カードを活用したキャリアコンサルティング（",'６カリキュラム'!E48,")")</f>
        <v>・ジョブ・カードを活用したキャリアコンサルティング（)</v>
      </c>
      <c r="C21" s="2086"/>
      <c r="D21" s="2086"/>
      <c r="E21" s="2086"/>
      <c r="F21" s="2086"/>
      <c r="G21" s="2086"/>
      <c r="H21" s="2086"/>
      <c r="I21" s="2086"/>
      <c r="J21" s="2087"/>
      <c r="L21" s="107">
        <f>LEN(B20)</f>
        <v>0</v>
      </c>
      <c r="M21" s="107" t="s">
        <v>1116</v>
      </c>
      <c r="N21" s="107">
        <v>85</v>
      </c>
    </row>
    <row r="22" spans="1:14" ht="20.100000000000001" customHeight="1">
      <c r="A22" s="1430" t="s">
        <v>1123</v>
      </c>
      <c r="B22" s="1430"/>
      <c r="C22" s="1430"/>
      <c r="D22" s="2028" t="s">
        <v>1124</v>
      </c>
      <c r="E22" s="2028"/>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4" t="s">
        <v>309</v>
      </c>
      <c r="B23" s="2075"/>
      <c r="C23" s="2098">
        <f>'１２オンライン環境等'!D9</f>
        <v>0</v>
      </c>
      <c r="D23" s="2099"/>
      <c r="E23" s="2099"/>
      <c r="F23" s="2099"/>
      <c r="G23" s="2099"/>
      <c r="H23" s="2099"/>
      <c r="I23" s="2099"/>
      <c r="J23" s="2100"/>
    </row>
    <row r="24" spans="1:14" ht="42" customHeight="1">
      <c r="A24" s="2074" t="s">
        <v>310</v>
      </c>
      <c r="B24" s="2075"/>
      <c r="C24" s="2098">
        <f>'１２オンライン環境等'!D10</f>
        <v>0</v>
      </c>
      <c r="D24" s="2099"/>
      <c r="E24" s="2099"/>
      <c r="F24" s="2099"/>
      <c r="G24" s="2099"/>
      <c r="H24" s="2099"/>
      <c r="I24" s="2099"/>
      <c r="J24" s="2100"/>
    </row>
    <row r="25" spans="1:14" ht="18" customHeight="1">
      <c r="A25" s="2091" t="s">
        <v>1126</v>
      </c>
      <c r="B25" s="2092"/>
      <c r="C25" s="2098">
        <f>'１２オンライン環境等'!D13</f>
        <v>0</v>
      </c>
      <c r="D25" s="2099"/>
      <c r="E25" s="2099"/>
      <c r="F25" s="2099"/>
      <c r="G25" s="2099"/>
      <c r="H25" s="2099"/>
      <c r="I25" s="2099"/>
      <c r="J25" s="2100"/>
    </row>
    <row r="26" spans="1:14" ht="20.100000000000001" customHeight="1">
      <c r="A26" s="2093" t="s">
        <v>1125</v>
      </c>
      <c r="B26" s="2094"/>
      <c r="C26" s="2095">
        <f>'１２オンライン環境等'!D11</f>
        <v>0</v>
      </c>
      <c r="D26" s="2096"/>
      <c r="E26" s="2096"/>
      <c r="F26" s="2096"/>
      <c r="G26" s="2096"/>
      <c r="H26" s="2096"/>
      <c r="I26" s="2096"/>
      <c r="J26" s="2097"/>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T10" sqref="T1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6" t="s">
        <v>1130</v>
      </c>
      <c r="B15" s="2115"/>
      <c r="C15" s="1445">
        <f>'６カリキュラム(デュアル)'!D8</f>
        <v>0</v>
      </c>
      <c r="D15" s="1435" t="s">
        <v>219</v>
      </c>
      <c r="E15" s="1445">
        <f>'６カリキュラム(デュアル)'!D9</f>
        <v>0</v>
      </c>
      <c r="F15" s="2125" t="s">
        <v>1131</v>
      </c>
      <c r="G15" s="2125"/>
      <c r="H15" s="1445">
        <f>'６カリキュラム(デュアル)'!D12</f>
        <v>0</v>
      </c>
      <c r="I15" s="1435" t="s">
        <v>219</v>
      </c>
      <c r="J15" s="1445">
        <f>'６カリキュラム(デュアル)'!D13</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'６カリキュラム(デュアル)'!D20</f>
        <v>0</v>
      </c>
      <c r="B17" s="2103"/>
      <c r="C17" s="2104"/>
      <c r="D17" s="2104"/>
      <c r="E17" s="2104"/>
      <c r="F17" s="2104"/>
      <c r="G17" s="2104"/>
      <c r="H17" s="2104"/>
      <c r="I17" s="2104"/>
      <c r="J17" s="2105"/>
      <c r="L17" s="107">
        <f>LEN(B16)</f>
        <v>0</v>
      </c>
      <c r="M17" s="107" t="s">
        <v>1116</v>
      </c>
      <c r="N17" s="107">
        <v>130</v>
      </c>
    </row>
    <row r="18" spans="1:14" ht="21.95" customHeight="1" thickTop="1">
      <c r="A18" s="1442" t="s">
        <v>494</v>
      </c>
      <c r="B18" s="2076"/>
      <c r="C18" s="2077"/>
      <c r="D18" s="2077"/>
      <c r="E18" s="2077"/>
      <c r="F18" s="2077"/>
      <c r="G18" s="2077"/>
      <c r="H18" s="2077"/>
      <c r="I18" s="2077"/>
      <c r="J18" s="2078"/>
      <c r="L18" s="107" t="s">
        <v>1121</v>
      </c>
    </row>
    <row r="19" spans="1:14" ht="21.95" customHeight="1" thickBot="1">
      <c r="A19" s="1427">
        <f>'６カリキュラム(デュアル)'!D22</f>
        <v>0</v>
      </c>
      <c r="B19" s="2079"/>
      <c r="C19" s="2080"/>
      <c r="D19" s="2080"/>
      <c r="E19" s="2080"/>
      <c r="F19" s="2080"/>
      <c r="G19" s="2080"/>
      <c r="H19" s="2080"/>
      <c r="I19" s="2080"/>
      <c r="J19" s="2081"/>
      <c r="L19" s="107">
        <f>LEN(B18)</f>
        <v>0</v>
      </c>
      <c r="M19" s="107" t="s">
        <v>1116</v>
      </c>
      <c r="N19" s="107">
        <v>130</v>
      </c>
    </row>
    <row r="20" spans="1:14" ht="21.95" customHeight="1" thickTop="1">
      <c r="A20" s="1428" t="s">
        <v>54</v>
      </c>
      <c r="B20" s="2076"/>
      <c r="C20" s="2077"/>
      <c r="D20" s="2077"/>
      <c r="E20" s="2077"/>
      <c r="F20" s="2077"/>
      <c r="G20" s="2077"/>
      <c r="H20" s="2077"/>
      <c r="I20" s="2077"/>
      <c r="J20" s="2078"/>
      <c r="L20" s="107" t="s">
        <v>1121</v>
      </c>
    </row>
    <row r="21" spans="1:14" ht="21.95" customHeight="1" thickBot="1">
      <c r="A21" s="1427">
        <f>'６カリキュラム(デュアル)'!D21</f>
        <v>0</v>
      </c>
      <c r="B21" s="2079"/>
      <c r="C21" s="2080"/>
      <c r="D21" s="2080"/>
      <c r="E21" s="2080"/>
      <c r="F21" s="2080"/>
      <c r="G21" s="2080"/>
      <c r="H21" s="2080"/>
      <c r="I21" s="2080"/>
      <c r="J21" s="2081"/>
      <c r="L21" s="107">
        <f>LEN(B20)</f>
        <v>0</v>
      </c>
      <c r="M21" s="107" t="s">
        <v>1116</v>
      </c>
      <c r="N21" s="107">
        <v>130</v>
      </c>
    </row>
    <row r="22" spans="1:14" ht="21.95" customHeight="1" thickTop="1">
      <c r="A22" s="1428" t="s">
        <v>1129</v>
      </c>
      <c r="B22" s="2116"/>
      <c r="C22" s="2117"/>
      <c r="D22" s="2117"/>
      <c r="E22" s="2117"/>
      <c r="F22" s="2117"/>
      <c r="G22" s="2117"/>
      <c r="H22" s="2117"/>
      <c r="I22" s="2117"/>
      <c r="J22" s="2118"/>
      <c r="L22" s="107" t="s">
        <v>1121</v>
      </c>
    </row>
    <row r="23" spans="1:14" ht="21.95" customHeight="1">
      <c r="A23" s="1443">
        <f>'６カリキュラム(デュアル)'!D23</f>
        <v>0</v>
      </c>
      <c r="B23" s="2119"/>
      <c r="C23" s="2120"/>
      <c r="D23" s="2120"/>
      <c r="E23" s="2120"/>
      <c r="F23" s="2120"/>
      <c r="G23" s="2120"/>
      <c r="H23" s="2120"/>
      <c r="I23" s="2120"/>
      <c r="J23" s="2121"/>
    </row>
    <row r="24" spans="1:14" ht="21.95" customHeight="1" thickBot="1">
      <c r="A24" s="1427" t="s">
        <v>598</v>
      </c>
      <c r="B24" s="2122"/>
      <c r="C24" s="2123"/>
      <c r="D24" s="2123"/>
      <c r="E24" s="2123"/>
      <c r="F24" s="2123"/>
      <c r="G24" s="2123"/>
      <c r="H24" s="2123"/>
      <c r="I24" s="2123"/>
      <c r="J24" s="2124"/>
      <c r="L24" s="107">
        <f>LEN(B22)</f>
        <v>0</v>
      </c>
      <c r="M24" s="107" t="s">
        <v>1116</v>
      </c>
      <c r="N24" s="107">
        <v>130</v>
      </c>
    </row>
    <row r="25" spans="1:14" ht="30" customHeight="1" thickTop="1" thickBot="1">
      <c r="A25" s="1428" t="s">
        <v>57</v>
      </c>
      <c r="B25" s="2082"/>
      <c r="C25" s="2083"/>
      <c r="D25" s="2083"/>
      <c r="E25" s="2083"/>
      <c r="F25" s="2083"/>
      <c r="G25" s="2083"/>
      <c r="H25" s="2083"/>
      <c r="I25" s="2083"/>
      <c r="J25" s="2084"/>
      <c r="L25" s="107" t="s">
        <v>1122</v>
      </c>
    </row>
    <row r="26" spans="1:14" ht="20.100000000000001" customHeight="1" thickTop="1">
      <c r="A26" s="1425">
        <f>'６カリキュラム(デュアル)'!D24</f>
        <v>0</v>
      </c>
      <c r="B26" s="2085" t="str">
        <f>CONCATENATE("・ジョブ・カードを活用したキャリアコンサルティング（",'６カリキュラム(デュアル)'!E78,")")</f>
        <v>・ジョブ・カードを活用したキャリアコンサルティング（)</v>
      </c>
      <c r="C26" s="2086"/>
      <c r="D26" s="2086"/>
      <c r="E26" s="2086"/>
      <c r="F26" s="2086"/>
      <c r="G26" s="2086"/>
      <c r="H26" s="2086"/>
      <c r="I26" s="2086"/>
      <c r="J26" s="2087"/>
      <c r="L26" s="107">
        <f>LEN(B25)</f>
        <v>0</v>
      </c>
      <c r="M26" s="107" t="s">
        <v>1116</v>
      </c>
      <c r="N26" s="107">
        <v>85</v>
      </c>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ウクライナ避難民向け職業訓練</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I55" sqref="I55"/>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663</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hidden="1" customHeight="1" thickTop="1" thickBot="1">
      <c r="B12" s="1683" t="s">
        <v>1069</v>
      </c>
      <c r="C12" s="1684"/>
      <c r="D12" s="676"/>
      <c r="E12" s="372" t="s">
        <v>380</v>
      </c>
      <c r="H12" s="1518" t="s">
        <v>1070</v>
      </c>
      <c r="I12" s="1519"/>
      <c r="J12" s="1519"/>
      <c r="K12" s="1519"/>
      <c r="L12" s="1519"/>
      <c r="M12" s="1519"/>
      <c r="N12" s="1519"/>
      <c r="O12" s="1519"/>
      <c r="P12" s="1520"/>
    </row>
    <row r="13" spans="1:16" ht="30" hidden="1" customHeight="1" thickTop="1" thickBot="1">
      <c r="B13" s="1616" t="s">
        <v>335</v>
      </c>
      <c r="C13" s="1635"/>
      <c r="D13" s="676"/>
      <c r="E13" s="372" t="s">
        <v>380</v>
      </c>
      <c r="H13" s="1518" t="s">
        <v>815</v>
      </c>
      <c r="I13" s="1519"/>
      <c r="J13" s="1519"/>
      <c r="K13" s="1519"/>
      <c r="L13" s="1519"/>
      <c r="M13" s="1519"/>
      <c r="N13" s="1519"/>
      <c r="O13" s="1519"/>
      <c r="P13" s="1520"/>
    </row>
    <row r="14" spans="1:16" ht="42" hidden="1" customHeight="1" thickTop="1" thickBot="1">
      <c r="B14" s="1616" t="s">
        <v>1064</v>
      </c>
      <c r="C14" s="1635"/>
      <c r="D14" s="1480"/>
      <c r="E14" s="359" t="s">
        <v>380</v>
      </c>
      <c r="G14" s="1087"/>
      <c r="H14" s="1685" t="s">
        <v>1071</v>
      </c>
      <c r="I14" s="1544"/>
      <c r="J14" s="1544"/>
      <c r="K14" s="1544"/>
      <c r="L14" s="1544"/>
      <c r="M14" s="1544"/>
      <c r="N14" s="1544"/>
      <c r="O14" s="1544"/>
      <c r="P14" s="1545"/>
    </row>
    <row r="15" spans="1:16" ht="42" hidden="1" customHeight="1" thickTop="1" thickBot="1">
      <c r="B15" s="1633" t="s">
        <v>1139</v>
      </c>
      <c r="C15" s="1634"/>
      <c r="D15" s="1480"/>
      <c r="E15" s="359" t="s">
        <v>380</v>
      </c>
      <c r="G15" s="1087"/>
      <c r="H15" s="1688" t="s">
        <v>1142</v>
      </c>
      <c r="I15" s="1689"/>
      <c r="J15" s="1689"/>
      <c r="K15" s="1689"/>
      <c r="L15" s="1689"/>
      <c r="M15" s="1689"/>
      <c r="N15" s="1689"/>
      <c r="O15" s="1689"/>
      <c r="P15" s="1690"/>
    </row>
    <row r="16" spans="1:16" ht="42" hidden="1" customHeight="1" thickTop="1" thickBot="1">
      <c r="B16" s="1633" t="s">
        <v>1140</v>
      </c>
      <c r="C16" s="1634"/>
      <c r="D16" s="1480"/>
      <c r="E16" s="359" t="s">
        <v>380</v>
      </c>
      <c r="G16" s="1087"/>
      <c r="H16" s="1688" t="s">
        <v>1141</v>
      </c>
      <c r="I16" s="1689"/>
      <c r="J16" s="1689"/>
      <c r="K16" s="1689"/>
      <c r="L16" s="1689"/>
      <c r="M16" s="1689"/>
      <c r="N16" s="1689"/>
      <c r="O16" s="1689"/>
      <c r="P16" s="1690"/>
    </row>
    <row r="17" spans="2:18" ht="42" hidden="1"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thickBot="1">
      <c r="B38" s="1698"/>
      <c r="C38" s="555" t="s">
        <v>360</v>
      </c>
      <c r="D38" s="1475"/>
      <c r="E38" s="362"/>
      <c r="H38" s="1543" t="s">
        <v>778</v>
      </c>
      <c r="I38" s="1547"/>
      <c r="J38" s="1547"/>
      <c r="K38" s="1547"/>
      <c r="L38" s="1547"/>
      <c r="M38" s="1547"/>
      <c r="N38" s="1547"/>
      <c r="O38" s="1547"/>
      <c r="P38" s="1548"/>
    </row>
    <row r="39" spans="2:16" ht="40.15" hidden="1"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t="s">
        <v>662</v>
      </c>
      <c r="E45" s="409" t="s">
        <v>380</v>
      </c>
      <c r="F45" s="255"/>
      <c r="H45" s="1707"/>
      <c r="I45" s="1708"/>
      <c r="J45" s="1708"/>
      <c r="K45" s="1708"/>
      <c r="L45" s="1708"/>
      <c r="M45" s="1708"/>
      <c r="N45" s="1708"/>
      <c r="O45" s="1708"/>
      <c r="P45" s="1709"/>
    </row>
    <row r="46" spans="2:16" s="3" customFormat="1" ht="19.899999999999999" customHeight="1">
      <c r="B46" s="1539"/>
      <c r="C46" s="567" t="s">
        <v>194</v>
      </c>
      <c r="D46" s="1485" t="s">
        <v>662</v>
      </c>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c r="E48" s="371" t="s">
        <v>380</v>
      </c>
      <c r="F48" s="263"/>
      <c r="H48" s="1707"/>
      <c r="I48" s="1708"/>
      <c r="J48" s="1708"/>
      <c r="K48" s="1708"/>
      <c r="L48" s="1708"/>
      <c r="M48" s="1708"/>
      <c r="N48" s="1708"/>
      <c r="O48" s="1708"/>
      <c r="P48" s="1709"/>
    </row>
    <row r="49" spans="2:16" s="3" customFormat="1" ht="19.899999999999999" customHeight="1">
      <c r="B49" s="1539"/>
      <c r="C49" s="567" t="s">
        <v>268</v>
      </c>
      <c r="D49" s="1485" t="s">
        <v>662</v>
      </c>
      <c r="E49" s="409" t="s">
        <v>380</v>
      </c>
      <c r="F49" s="255"/>
      <c r="H49" s="1707"/>
      <c r="I49" s="1708"/>
      <c r="J49" s="1708"/>
      <c r="K49" s="1708"/>
      <c r="L49" s="1708"/>
      <c r="M49" s="1708"/>
      <c r="N49" s="1708"/>
      <c r="O49" s="1708"/>
      <c r="P49" s="1709"/>
    </row>
    <row r="50" spans="2:16" s="3" customFormat="1" ht="19.899999999999999" customHeight="1">
      <c r="B50" s="1539"/>
      <c r="C50" s="567" t="s">
        <v>348</v>
      </c>
      <c r="D50" s="1485" t="s">
        <v>662</v>
      </c>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2023-12-21T00:08:34Z</dcterms:modified>
</cp:coreProperties>
</file>